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Photos_General\Website\Old Website Information\Old Website Links\Publications\future\"/>
    </mc:Choice>
  </mc:AlternateContent>
  <xr:revisionPtr revIDLastSave="0" documentId="8_{BA1E7A16-BE95-4D22-9535-04AF0D8386CE}" xr6:coauthVersionLast="45" xr6:coauthVersionMax="45" xr10:uidLastSave="{00000000-0000-0000-0000-000000000000}"/>
  <bookViews>
    <workbookView xWindow="-120" yWindow="-120" windowWidth="29040" windowHeight="16440" xr2:uid="{00000000-000D-0000-FFFF-FFFF00000000}"/>
  </bookViews>
  <sheets>
    <sheet name="Read Me" sheetId="8" r:id="rId1"/>
    <sheet name="Summary1" sheetId="1" r:id="rId2"/>
    <sheet name="Summary2" sheetId="9" r:id="rId3"/>
    <sheet name="Phase cost, On-truck" sheetId="2" r:id="rId4"/>
    <sheet name="Hauling" sheetId="6" r:id="rId5"/>
    <sheet name="Development" sheetId="3" r:id="rId6"/>
    <sheet name="Silviculture" sheetId="4" r:id="rId7"/>
  </sheets>
  <externalReferences>
    <externalReference r:id="rId8"/>
  </externalReferences>
  <definedNames>
    <definedName name="_xlnm.Print_Area" localSheetId="3">'Phase cost, On-truck'!$A$2:$AT$141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9" i="2" l="1"/>
  <c r="L139" i="2"/>
  <c r="M138" i="2"/>
  <c r="L138" i="2"/>
  <c r="M137" i="2"/>
  <c r="L137" i="2"/>
  <c r="M136" i="2"/>
  <c r="L136" i="2"/>
  <c r="M135" i="2"/>
  <c r="L135" i="2"/>
  <c r="M134" i="2"/>
  <c r="L134" i="2"/>
  <c r="M133" i="2"/>
  <c r="L133" i="2"/>
  <c r="M132" i="2"/>
  <c r="L132" i="2"/>
  <c r="M131" i="2"/>
  <c r="L131" i="2"/>
  <c r="M130" i="2"/>
  <c r="L130" i="2"/>
  <c r="M129" i="2"/>
  <c r="L129" i="2"/>
  <c r="M128" i="2"/>
  <c r="L128" i="2"/>
  <c r="M127" i="2"/>
  <c r="L127" i="2"/>
  <c r="M126" i="2"/>
  <c r="L126" i="2"/>
  <c r="M125" i="2"/>
  <c r="L125" i="2"/>
  <c r="M124" i="2"/>
  <c r="L124" i="2"/>
  <c r="M123" i="2"/>
  <c r="L123" i="2"/>
  <c r="M122" i="2"/>
  <c r="L122" i="2"/>
  <c r="M121" i="2"/>
  <c r="L121" i="2"/>
  <c r="M120" i="2"/>
  <c r="L120" i="2"/>
  <c r="M119" i="2"/>
  <c r="L119" i="2"/>
  <c r="M118" i="2"/>
  <c r="L118" i="2"/>
  <c r="M117" i="2"/>
  <c r="L117" i="2"/>
  <c r="M116" i="2"/>
  <c r="L116" i="2"/>
  <c r="M115" i="2"/>
  <c r="L115" i="2"/>
  <c r="M114" i="2"/>
  <c r="L114" i="2"/>
  <c r="M113" i="2"/>
  <c r="L113" i="2"/>
  <c r="M112" i="2"/>
  <c r="L112" i="2"/>
  <c r="M111" i="2"/>
  <c r="L111" i="2"/>
  <c r="M110" i="2"/>
  <c r="L110" i="2"/>
  <c r="M109" i="2"/>
  <c r="L109" i="2"/>
  <c r="M108" i="2"/>
  <c r="L108" i="2"/>
  <c r="M107" i="2"/>
  <c r="L107" i="2"/>
  <c r="M106" i="2"/>
  <c r="L106" i="2"/>
  <c r="M105" i="2"/>
  <c r="L105" i="2"/>
  <c r="M104" i="2"/>
  <c r="L104" i="2"/>
  <c r="M103" i="2"/>
  <c r="L103" i="2"/>
  <c r="M102" i="2"/>
  <c r="L102" i="2"/>
  <c r="M101" i="2"/>
  <c r="L101" i="2"/>
  <c r="M100" i="2"/>
  <c r="L100" i="2"/>
  <c r="M99" i="2"/>
  <c r="L99" i="2"/>
  <c r="M98" i="2"/>
  <c r="L98" i="2"/>
  <c r="M97" i="2"/>
  <c r="L97" i="2"/>
  <c r="M96" i="2"/>
  <c r="L96" i="2"/>
  <c r="M95" i="2"/>
  <c r="L95" i="2"/>
  <c r="M94" i="2"/>
  <c r="L94" i="2"/>
  <c r="M93" i="2"/>
  <c r="L93" i="2"/>
  <c r="M92" i="2"/>
  <c r="L92" i="2"/>
  <c r="M91" i="2"/>
  <c r="L91" i="2"/>
  <c r="M90" i="2"/>
  <c r="L90" i="2"/>
  <c r="M89" i="2"/>
  <c r="L89" i="2"/>
  <c r="M88" i="2"/>
  <c r="L88" i="2"/>
  <c r="M87" i="2"/>
  <c r="L87" i="2"/>
  <c r="M86" i="2"/>
  <c r="L86" i="2"/>
  <c r="M85" i="2"/>
  <c r="L85" i="2"/>
  <c r="M84" i="2"/>
  <c r="L84" i="2"/>
  <c r="M83" i="2"/>
  <c r="L83" i="2"/>
  <c r="M82" i="2"/>
  <c r="L82" i="2"/>
  <c r="M81" i="2"/>
  <c r="L81" i="2"/>
  <c r="M80" i="2"/>
  <c r="L80" i="2"/>
  <c r="M79" i="2"/>
  <c r="L79" i="2"/>
  <c r="M78" i="2"/>
  <c r="L78" i="2"/>
  <c r="M77" i="2"/>
  <c r="L77" i="2"/>
  <c r="M76" i="2"/>
  <c r="L76" i="2"/>
  <c r="M75" i="2"/>
  <c r="L75" i="2"/>
  <c r="M74" i="2"/>
  <c r="L74" i="2"/>
  <c r="M73" i="2"/>
  <c r="L73" i="2"/>
  <c r="M72" i="2"/>
  <c r="L72" i="2"/>
  <c r="M71" i="2"/>
  <c r="L71" i="2"/>
  <c r="M70" i="2"/>
  <c r="L70" i="2"/>
  <c r="M69" i="2"/>
  <c r="L69" i="2"/>
  <c r="M68" i="2"/>
  <c r="L68" i="2"/>
  <c r="M67" i="2"/>
  <c r="L67" i="2"/>
  <c r="M66" i="2"/>
  <c r="L66" i="2"/>
  <c r="M65" i="2"/>
  <c r="L65" i="2"/>
  <c r="M64" i="2"/>
  <c r="L64" i="2"/>
  <c r="M63" i="2"/>
  <c r="L63" i="2"/>
  <c r="M62" i="2"/>
  <c r="L62" i="2"/>
  <c r="M61" i="2"/>
  <c r="L61" i="2"/>
  <c r="M60" i="2"/>
  <c r="L60" i="2"/>
  <c r="M59" i="2"/>
  <c r="L59" i="2"/>
  <c r="M58" i="2"/>
  <c r="L58" i="2"/>
  <c r="M57" i="2"/>
  <c r="L57" i="2"/>
  <c r="M56" i="2"/>
  <c r="L56" i="2"/>
  <c r="M55" i="2"/>
  <c r="L55" i="2"/>
  <c r="M54" i="2"/>
  <c r="L54" i="2"/>
  <c r="M53" i="2"/>
  <c r="L53" i="2"/>
  <c r="M52" i="2"/>
  <c r="L52" i="2"/>
  <c r="M51" i="2"/>
  <c r="L51" i="2"/>
  <c r="M50" i="2"/>
  <c r="L50" i="2"/>
  <c r="M49" i="2"/>
  <c r="L49" i="2"/>
  <c r="M48" i="2"/>
  <c r="L48" i="2"/>
  <c r="M47" i="2"/>
  <c r="L47" i="2"/>
  <c r="M46" i="2"/>
  <c r="L46" i="2"/>
  <c r="M45" i="2"/>
  <c r="L45" i="2"/>
  <c r="M44" i="2"/>
  <c r="L44" i="2"/>
  <c r="M43" i="2"/>
  <c r="L43" i="2"/>
  <c r="M42" i="2"/>
  <c r="L42" i="2"/>
  <c r="M41" i="2"/>
  <c r="L41" i="2"/>
  <c r="M40" i="2"/>
  <c r="L40" i="2"/>
  <c r="M39" i="2"/>
  <c r="L39" i="2"/>
  <c r="M38" i="2"/>
  <c r="L38" i="2"/>
  <c r="M37" i="2"/>
  <c r="L37" i="2"/>
  <c r="M36" i="2"/>
  <c r="L36" i="2"/>
  <c r="M35" i="2"/>
  <c r="L35" i="2"/>
  <c r="M34" i="2"/>
  <c r="L34" i="2"/>
  <c r="M33" i="2"/>
  <c r="L33" i="2"/>
  <c r="M32" i="2"/>
  <c r="L32" i="2"/>
  <c r="M31" i="2"/>
  <c r="L31" i="2"/>
  <c r="M30" i="2"/>
  <c r="L30" i="2"/>
  <c r="M29" i="2"/>
  <c r="L29" i="2"/>
  <c r="M28" i="2"/>
  <c r="L28" i="2"/>
  <c r="M27" i="2"/>
  <c r="L27" i="2"/>
  <c r="M26" i="2"/>
  <c r="L26" i="2"/>
  <c r="M25" i="2"/>
  <c r="L25" i="2"/>
  <c r="L12" i="2"/>
  <c r="M12" i="2"/>
  <c r="L13" i="2"/>
  <c r="M13" i="2"/>
  <c r="L14" i="2"/>
  <c r="M14" i="2"/>
  <c r="L15" i="2"/>
  <c r="M15" i="2"/>
  <c r="L16" i="2"/>
  <c r="M16" i="2"/>
  <c r="L17" i="2"/>
  <c r="M17" i="2"/>
  <c r="L18" i="2"/>
  <c r="M18" i="2"/>
  <c r="L19" i="2"/>
  <c r="M19" i="2"/>
  <c r="L20" i="2"/>
  <c r="M20" i="2"/>
  <c r="L21" i="2"/>
  <c r="M21" i="2"/>
  <c r="L22" i="2"/>
  <c r="M22" i="2"/>
  <c r="L23" i="2"/>
  <c r="M23" i="2"/>
  <c r="L24" i="2"/>
  <c r="M24" i="2"/>
  <c r="N133" i="9" l="1"/>
  <c r="M133" i="9"/>
  <c r="I133" i="9"/>
  <c r="H133" i="9"/>
  <c r="N132" i="9"/>
  <c r="M132" i="9"/>
  <c r="I132" i="9"/>
  <c r="H132" i="9"/>
  <c r="N131" i="9"/>
  <c r="M131" i="9"/>
  <c r="I131" i="9"/>
  <c r="H131" i="9"/>
  <c r="N130" i="9"/>
  <c r="M130" i="9"/>
  <c r="I130" i="9"/>
  <c r="H130" i="9"/>
  <c r="N129" i="9"/>
  <c r="M129" i="9"/>
  <c r="I129" i="9"/>
  <c r="H129" i="9"/>
  <c r="N128" i="9"/>
  <c r="M128" i="9"/>
  <c r="I128" i="9"/>
  <c r="H128" i="9"/>
  <c r="N127" i="9"/>
  <c r="M127" i="9"/>
  <c r="I127" i="9"/>
  <c r="H127" i="9"/>
  <c r="N126" i="9"/>
  <c r="M126" i="9"/>
  <c r="I126" i="9"/>
  <c r="H126" i="9"/>
  <c r="N125" i="9"/>
  <c r="M125" i="9"/>
  <c r="I125" i="9"/>
  <c r="H125" i="9"/>
  <c r="N124" i="9"/>
  <c r="M124" i="9"/>
  <c r="I124" i="9"/>
  <c r="H124" i="9"/>
  <c r="N123" i="9"/>
  <c r="M123" i="9"/>
  <c r="I123" i="9"/>
  <c r="H123" i="9"/>
  <c r="N122" i="9"/>
  <c r="M122" i="9"/>
  <c r="I122" i="9"/>
  <c r="H122" i="9"/>
  <c r="N121" i="9"/>
  <c r="M121" i="9"/>
  <c r="I121" i="9"/>
  <c r="H121" i="9"/>
  <c r="N120" i="9"/>
  <c r="M120" i="9"/>
  <c r="I120" i="9"/>
  <c r="H120" i="9"/>
  <c r="N119" i="9"/>
  <c r="M119" i="9"/>
  <c r="I119" i="9"/>
  <c r="H119" i="9"/>
  <c r="N118" i="9"/>
  <c r="M118" i="9"/>
  <c r="I118" i="9"/>
  <c r="H118" i="9"/>
  <c r="N117" i="9"/>
  <c r="M117" i="9"/>
  <c r="I117" i="9"/>
  <c r="H117" i="9"/>
  <c r="N116" i="9"/>
  <c r="M116" i="9"/>
  <c r="I116" i="9"/>
  <c r="H116" i="9"/>
  <c r="N115" i="9"/>
  <c r="M115" i="9"/>
  <c r="I115" i="9"/>
  <c r="H115" i="9"/>
  <c r="N114" i="9"/>
  <c r="M114" i="9"/>
  <c r="I114" i="9"/>
  <c r="H114" i="9"/>
  <c r="N113" i="9"/>
  <c r="M113" i="9"/>
  <c r="I113" i="9"/>
  <c r="H113" i="9"/>
  <c r="N112" i="9"/>
  <c r="M112" i="9"/>
  <c r="I112" i="9"/>
  <c r="H112" i="9"/>
  <c r="N111" i="9"/>
  <c r="M111" i="9"/>
  <c r="I111" i="9"/>
  <c r="H111" i="9"/>
  <c r="N110" i="9"/>
  <c r="M110" i="9"/>
  <c r="I110" i="9"/>
  <c r="H110" i="9"/>
  <c r="N109" i="9"/>
  <c r="M109" i="9"/>
  <c r="I109" i="9"/>
  <c r="H109" i="9"/>
  <c r="N108" i="9"/>
  <c r="M108" i="9"/>
  <c r="I108" i="9"/>
  <c r="H108" i="9"/>
  <c r="N107" i="9"/>
  <c r="M107" i="9"/>
  <c r="I107" i="9"/>
  <c r="H107" i="9"/>
  <c r="N106" i="9"/>
  <c r="M106" i="9"/>
  <c r="I106" i="9"/>
  <c r="H106" i="9"/>
  <c r="N105" i="9"/>
  <c r="M105" i="9"/>
  <c r="I105" i="9"/>
  <c r="H105" i="9"/>
  <c r="N104" i="9"/>
  <c r="M104" i="9"/>
  <c r="I104" i="9"/>
  <c r="H104" i="9"/>
  <c r="N103" i="9"/>
  <c r="M103" i="9"/>
  <c r="I103" i="9"/>
  <c r="H103" i="9"/>
  <c r="N102" i="9"/>
  <c r="M102" i="9"/>
  <c r="I102" i="9"/>
  <c r="H102" i="9"/>
  <c r="N101" i="9"/>
  <c r="M101" i="9"/>
  <c r="I101" i="9"/>
  <c r="H101" i="9"/>
  <c r="N100" i="9"/>
  <c r="M100" i="9"/>
  <c r="I100" i="9"/>
  <c r="H100" i="9"/>
  <c r="N99" i="9"/>
  <c r="M99" i="9"/>
  <c r="I99" i="9"/>
  <c r="H99" i="9"/>
  <c r="N98" i="9"/>
  <c r="M98" i="9"/>
  <c r="I98" i="9"/>
  <c r="H98" i="9"/>
  <c r="N97" i="9"/>
  <c r="M97" i="9"/>
  <c r="I97" i="9"/>
  <c r="H97" i="9"/>
  <c r="N96" i="9"/>
  <c r="M96" i="9"/>
  <c r="I96" i="9"/>
  <c r="H96" i="9"/>
  <c r="N95" i="9"/>
  <c r="M95" i="9"/>
  <c r="I95" i="9"/>
  <c r="H95" i="9"/>
  <c r="N94" i="9"/>
  <c r="M94" i="9"/>
  <c r="I94" i="9"/>
  <c r="H94" i="9"/>
  <c r="N93" i="9"/>
  <c r="M93" i="9"/>
  <c r="I93" i="9"/>
  <c r="H93" i="9"/>
  <c r="N92" i="9"/>
  <c r="M92" i="9"/>
  <c r="I92" i="9"/>
  <c r="H92" i="9"/>
  <c r="N91" i="9"/>
  <c r="M91" i="9"/>
  <c r="I91" i="9"/>
  <c r="H91" i="9"/>
  <c r="N90" i="9"/>
  <c r="M90" i="9"/>
  <c r="I90" i="9"/>
  <c r="H90" i="9"/>
  <c r="N89" i="9"/>
  <c r="M89" i="9"/>
  <c r="I89" i="9"/>
  <c r="H89" i="9"/>
  <c r="N88" i="9"/>
  <c r="M88" i="9"/>
  <c r="I88" i="9"/>
  <c r="H88" i="9"/>
  <c r="N87" i="9"/>
  <c r="M87" i="9"/>
  <c r="I87" i="9"/>
  <c r="H87" i="9"/>
  <c r="N86" i="9"/>
  <c r="M86" i="9"/>
  <c r="I86" i="9"/>
  <c r="H86" i="9"/>
  <c r="N85" i="9"/>
  <c r="M85" i="9"/>
  <c r="I85" i="9"/>
  <c r="H85" i="9"/>
  <c r="N84" i="9"/>
  <c r="M84" i="9"/>
  <c r="I84" i="9"/>
  <c r="H84" i="9"/>
  <c r="N83" i="9"/>
  <c r="M83" i="9"/>
  <c r="I83" i="9"/>
  <c r="H83" i="9"/>
  <c r="N82" i="9"/>
  <c r="M82" i="9"/>
  <c r="I82" i="9"/>
  <c r="H82" i="9"/>
  <c r="N81" i="9"/>
  <c r="M81" i="9"/>
  <c r="I81" i="9"/>
  <c r="H81" i="9"/>
  <c r="N80" i="9"/>
  <c r="M80" i="9"/>
  <c r="I80" i="9"/>
  <c r="H80" i="9"/>
  <c r="N79" i="9"/>
  <c r="M79" i="9"/>
  <c r="I79" i="9"/>
  <c r="H79" i="9"/>
  <c r="N78" i="9"/>
  <c r="M78" i="9"/>
  <c r="I78" i="9"/>
  <c r="H78" i="9"/>
  <c r="N77" i="9"/>
  <c r="M77" i="9"/>
  <c r="I77" i="9"/>
  <c r="H77" i="9"/>
  <c r="N76" i="9"/>
  <c r="M76" i="9"/>
  <c r="I76" i="9"/>
  <c r="H76" i="9"/>
  <c r="N75" i="9"/>
  <c r="M75" i="9"/>
  <c r="I75" i="9"/>
  <c r="H75" i="9"/>
  <c r="N74" i="9"/>
  <c r="M74" i="9"/>
  <c r="I74" i="9"/>
  <c r="H74" i="9"/>
  <c r="N73" i="9"/>
  <c r="M73" i="9"/>
  <c r="I73" i="9"/>
  <c r="H73" i="9"/>
  <c r="N72" i="9"/>
  <c r="M72" i="9"/>
  <c r="I72" i="9"/>
  <c r="H72" i="9"/>
  <c r="N71" i="9"/>
  <c r="M71" i="9"/>
  <c r="I71" i="9"/>
  <c r="H71" i="9"/>
  <c r="N70" i="9"/>
  <c r="M70" i="9"/>
  <c r="I70" i="9"/>
  <c r="H70" i="9"/>
  <c r="N69" i="9"/>
  <c r="M69" i="9"/>
  <c r="I69" i="9"/>
  <c r="H69" i="9"/>
  <c r="N68" i="9"/>
  <c r="M68" i="9"/>
  <c r="I68" i="9"/>
  <c r="H68" i="9"/>
  <c r="N67" i="9"/>
  <c r="M67" i="9"/>
  <c r="I67" i="9"/>
  <c r="H67" i="9"/>
  <c r="N66" i="9"/>
  <c r="M66" i="9"/>
  <c r="I66" i="9"/>
  <c r="H66" i="9"/>
  <c r="N65" i="9"/>
  <c r="M65" i="9"/>
  <c r="I65" i="9"/>
  <c r="H65" i="9"/>
  <c r="N64" i="9"/>
  <c r="M64" i="9"/>
  <c r="I64" i="9"/>
  <c r="H64" i="9"/>
  <c r="N63" i="9"/>
  <c r="M63" i="9"/>
  <c r="I63" i="9"/>
  <c r="H63" i="9"/>
  <c r="N62" i="9"/>
  <c r="M62" i="9"/>
  <c r="I62" i="9"/>
  <c r="H62" i="9"/>
  <c r="N61" i="9"/>
  <c r="M61" i="9"/>
  <c r="I61" i="9"/>
  <c r="H61" i="9"/>
  <c r="N60" i="9"/>
  <c r="M60" i="9"/>
  <c r="I60" i="9"/>
  <c r="H60" i="9"/>
  <c r="N59" i="9"/>
  <c r="M59" i="9"/>
  <c r="I59" i="9"/>
  <c r="H59" i="9"/>
  <c r="N58" i="9"/>
  <c r="M58" i="9"/>
  <c r="I58" i="9"/>
  <c r="H58" i="9"/>
  <c r="N57" i="9"/>
  <c r="M57" i="9"/>
  <c r="I57" i="9"/>
  <c r="H57" i="9"/>
  <c r="N56" i="9"/>
  <c r="M56" i="9"/>
  <c r="I56" i="9"/>
  <c r="H56" i="9"/>
  <c r="N55" i="9"/>
  <c r="M55" i="9"/>
  <c r="I55" i="9"/>
  <c r="H55" i="9"/>
  <c r="N54" i="9"/>
  <c r="M54" i="9"/>
  <c r="I54" i="9"/>
  <c r="H54" i="9"/>
  <c r="N53" i="9"/>
  <c r="M53" i="9"/>
  <c r="I53" i="9"/>
  <c r="H53" i="9"/>
  <c r="N52" i="9"/>
  <c r="M52" i="9"/>
  <c r="I52" i="9"/>
  <c r="H52" i="9"/>
  <c r="N51" i="9"/>
  <c r="M51" i="9"/>
  <c r="I51" i="9"/>
  <c r="H51" i="9"/>
  <c r="N50" i="9"/>
  <c r="M50" i="9"/>
  <c r="I50" i="9"/>
  <c r="H50" i="9"/>
  <c r="N49" i="9"/>
  <c r="M49" i="9"/>
  <c r="I49" i="9"/>
  <c r="H49" i="9"/>
  <c r="N48" i="9"/>
  <c r="M48" i="9"/>
  <c r="I48" i="9"/>
  <c r="H48" i="9"/>
  <c r="N47" i="9"/>
  <c r="M47" i="9"/>
  <c r="I47" i="9"/>
  <c r="H47" i="9"/>
  <c r="N46" i="9"/>
  <c r="M46" i="9"/>
  <c r="I46" i="9"/>
  <c r="H46" i="9"/>
  <c r="N45" i="9"/>
  <c r="M45" i="9"/>
  <c r="I45" i="9"/>
  <c r="H45" i="9"/>
  <c r="N44" i="9"/>
  <c r="M44" i="9"/>
  <c r="I44" i="9"/>
  <c r="H44" i="9"/>
  <c r="N43" i="9"/>
  <c r="M43" i="9"/>
  <c r="I43" i="9"/>
  <c r="H43" i="9"/>
  <c r="N42" i="9"/>
  <c r="M42" i="9"/>
  <c r="I42" i="9"/>
  <c r="H42" i="9"/>
  <c r="N41" i="9"/>
  <c r="M41" i="9"/>
  <c r="I41" i="9"/>
  <c r="H41" i="9"/>
  <c r="N40" i="9"/>
  <c r="M40" i="9"/>
  <c r="I40" i="9"/>
  <c r="H40" i="9"/>
  <c r="N39" i="9"/>
  <c r="M39" i="9"/>
  <c r="I39" i="9"/>
  <c r="H39" i="9"/>
  <c r="N38" i="9"/>
  <c r="M38" i="9"/>
  <c r="I38" i="9"/>
  <c r="H38" i="9"/>
  <c r="N37" i="9"/>
  <c r="M37" i="9"/>
  <c r="I37" i="9"/>
  <c r="H37" i="9"/>
  <c r="N36" i="9"/>
  <c r="M36" i="9"/>
  <c r="I36" i="9"/>
  <c r="H36" i="9"/>
  <c r="N35" i="9"/>
  <c r="M35" i="9"/>
  <c r="I35" i="9"/>
  <c r="H35" i="9"/>
  <c r="N34" i="9"/>
  <c r="M34" i="9"/>
  <c r="I34" i="9"/>
  <c r="H34" i="9"/>
  <c r="N33" i="9"/>
  <c r="M33" i="9"/>
  <c r="I33" i="9"/>
  <c r="H33" i="9"/>
  <c r="N32" i="9"/>
  <c r="M32" i="9"/>
  <c r="I32" i="9"/>
  <c r="H32" i="9"/>
  <c r="N31" i="9"/>
  <c r="M31" i="9"/>
  <c r="I31" i="9"/>
  <c r="H31" i="9"/>
  <c r="N30" i="9"/>
  <c r="M30" i="9"/>
  <c r="I30" i="9"/>
  <c r="H30" i="9"/>
  <c r="N29" i="9"/>
  <c r="M29" i="9"/>
  <c r="I29" i="9"/>
  <c r="H29" i="9"/>
  <c r="N28" i="9"/>
  <c r="M28" i="9"/>
  <c r="I28" i="9"/>
  <c r="H28" i="9"/>
  <c r="N27" i="9"/>
  <c r="M27" i="9"/>
  <c r="I27" i="9"/>
  <c r="H27" i="9"/>
  <c r="N26" i="9"/>
  <c r="M26" i="9"/>
  <c r="I26" i="9"/>
  <c r="H26" i="9"/>
  <c r="N25" i="9"/>
  <c r="M25" i="9"/>
  <c r="I25" i="9"/>
  <c r="H25" i="9"/>
  <c r="N24" i="9"/>
  <c r="M24" i="9"/>
  <c r="I24" i="9"/>
  <c r="H24" i="9"/>
  <c r="N23" i="9"/>
  <c r="M23" i="9"/>
  <c r="I23" i="9"/>
  <c r="H23" i="9"/>
  <c r="N22" i="9"/>
  <c r="M22" i="9"/>
  <c r="I22" i="9"/>
  <c r="H22" i="9"/>
  <c r="N21" i="9"/>
  <c r="M21" i="9"/>
  <c r="I21" i="9"/>
  <c r="H21" i="9"/>
  <c r="N20" i="9"/>
  <c r="M20" i="9"/>
  <c r="I20" i="9"/>
  <c r="H20" i="9"/>
  <c r="N19" i="9"/>
  <c r="M19" i="9"/>
  <c r="I19" i="9"/>
  <c r="H19" i="9"/>
  <c r="N18" i="9"/>
  <c r="M18" i="9"/>
  <c r="I18" i="9"/>
  <c r="H18" i="9"/>
  <c r="N17" i="9"/>
  <c r="M17" i="9"/>
  <c r="I17" i="9"/>
  <c r="H17" i="9"/>
  <c r="N16" i="9"/>
  <c r="M16" i="9"/>
  <c r="I16" i="9"/>
  <c r="H16" i="9"/>
  <c r="N15" i="9"/>
  <c r="M15" i="9"/>
  <c r="I15" i="9"/>
  <c r="H15" i="9"/>
  <c r="N14" i="9"/>
  <c r="M14" i="9"/>
  <c r="I14" i="9"/>
  <c r="H14" i="9"/>
  <c r="N13" i="9"/>
  <c r="M13" i="9"/>
  <c r="I13" i="9"/>
  <c r="H13" i="9"/>
  <c r="N12" i="9"/>
  <c r="M12" i="9"/>
  <c r="I12" i="9"/>
  <c r="H12" i="9"/>
  <c r="N11" i="9"/>
  <c r="M11" i="9"/>
  <c r="I11" i="9"/>
  <c r="H11" i="9"/>
  <c r="N10" i="9"/>
  <c r="M10" i="9"/>
  <c r="I10" i="9"/>
  <c r="H10" i="9"/>
  <c r="N9" i="9"/>
  <c r="M9" i="9"/>
  <c r="I9" i="9"/>
  <c r="H9" i="9"/>
  <c r="N8" i="9"/>
  <c r="M8" i="9"/>
  <c r="I8" i="9"/>
  <c r="H8" i="9"/>
  <c r="N7" i="9"/>
  <c r="M7" i="9"/>
  <c r="I7" i="9"/>
  <c r="H7" i="9"/>
  <c r="N6" i="9"/>
  <c r="M6" i="9"/>
  <c r="I6" i="9"/>
  <c r="H6"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A8" i="1"/>
  <c r="B8" i="1"/>
  <c r="B7" i="1"/>
  <c r="A7" i="1"/>
  <c r="B143" i="4"/>
  <c r="A143" i="4"/>
  <c r="B142" i="4"/>
  <c r="A142" i="4"/>
  <c r="B141" i="4"/>
  <c r="A141" i="4"/>
  <c r="B140" i="4"/>
  <c r="A140" i="4"/>
  <c r="B139" i="4"/>
  <c r="A139" i="4"/>
  <c r="B138" i="4"/>
  <c r="A138" i="4"/>
  <c r="B137" i="4"/>
  <c r="A137" i="4"/>
  <c r="B136" i="4"/>
  <c r="A136" i="4"/>
  <c r="B135" i="4"/>
  <c r="A135" i="4"/>
  <c r="B134" i="4"/>
  <c r="A134" i="4"/>
  <c r="B133" i="4"/>
  <c r="A133" i="4"/>
  <c r="B132" i="4"/>
  <c r="A132" i="4"/>
  <c r="B131" i="4"/>
  <c r="A131" i="4"/>
  <c r="B130" i="4"/>
  <c r="A130" i="4"/>
  <c r="B129" i="4"/>
  <c r="A129" i="4"/>
  <c r="B128" i="4"/>
  <c r="A128" i="4"/>
  <c r="B127" i="4"/>
  <c r="A127" i="4"/>
  <c r="B126" i="4"/>
  <c r="A126" i="4"/>
  <c r="B125" i="4"/>
  <c r="A125" i="4"/>
  <c r="B124" i="4"/>
  <c r="A124" i="4"/>
  <c r="B123" i="4"/>
  <c r="A123" i="4"/>
  <c r="B122" i="4"/>
  <c r="A122" i="4"/>
  <c r="B121" i="4"/>
  <c r="A121" i="4"/>
  <c r="B120" i="4"/>
  <c r="A120" i="4"/>
  <c r="B119" i="4"/>
  <c r="A119" i="4"/>
  <c r="B118" i="4"/>
  <c r="A118" i="4"/>
  <c r="B117" i="4"/>
  <c r="A117" i="4"/>
  <c r="B116" i="4"/>
  <c r="A116" i="4"/>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H1" i="3"/>
  <c r="C130" i="3"/>
  <c r="B130" i="3"/>
  <c r="C129" i="3"/>
  <c r="B129" i="3"/>
  <c r="C128" i="3"/>
  <c r="B128" i="3"/>
  <c r="C127" i="3"/>
  <c r="B127" i="3"/>
  <c r="C126" i="3"/>
  <c r="B126" i="3"/>
  <c r="C125" i="3"/>
  <c r="B125" i="3"/>
  <c r="C124" i="3"/>
  <c r="B124" i="3"/>
  <c r="C123" i="3"/>
  <c r="B123" i="3"/>
  <c r="C122" i="3"/>
  <c r="B122" i="3"/>
  <c r="C121" i="3"/>
  <c r="B121" i="3"/>
  <c r="C120" i="3"/>
  <c r="B120" i="3"/>
  <c r="C119" i="3"/>
  <c r="B119" i="3"/>
  <c r="C118" i="3"/>
  <c r="B118" i="3"/>
  <c r="C117" i="3"/>
  <c r="B117" i="3"/>
  <c r="C116" i="3"/>
  <c r="B116" i="3"/>
  <c r="C115" i="3"/>
  <c r="B115" i="3"/>
  <c r="C114" i="3"/>
  <c r="B114" i="3"/>
  <c r="C113" i="3"/>
  <c r="B113" i="3"/>
  <c r="C112" i="3"/>
  <c r="B112" i="3"/>
  <c r="C111" i="3"/>
  <c r="B111" i="3"/>
  <c r="C110" i="3"/>
  <c r="B110" i="3"/>
  <c r="C109" i="3"/>
  <c r="B109" i="3"/>
  <c r="C108" i="3"/>
  <c r="B108" i="3"/>
  <c r="C107" i="3"/>
  <c r="B107" i="3"/>
  <c r="C106" i="3"/>
  <c r="B106" i="3"/>
  <c r="C105" i="3"/>
  <c r="B105" i="3"/>
  <c r="C104" i="3"/>
  <c r="B104" i="3"/>
  <c r="C103" i="3"/>
  <c r="B103" i="3"/>
  <c r="C102" i="3"/>
  <c r="B102" i="3"/>
  <c r="C101" i="3"/>
  <c r="B101" i="3"/>
  <c r="C100" i="3"/>
  <c r="B100" i="3"/>
  <c r="C99" i="3"/>
  <c r="B99" i="3"/>
  <c r="C98" i="3"/>
  <c r="B98" i="3"/>
  <c r="C97" i="3"/>
  <c r="B97" i="3"/>
  <c r="C96" i="3"/>
  <c r="B96" i="3"/>
  <c r="C95" i="3"/>
  <c r="B95" i="3"/>
  <c r="C94" i="3"/>
  <c r="B94" i="3"/>
  <c r="C93" i="3"/>
  <c r="B93" i="3"/>
  <c r="C92" i="3"/>
  <c r="B92" i="3"/>
  <c r="C91" i="3"/>
  <c r="B91" i="3"/>
  <c r="C90" i="3"/>
  <c r="B90" i="3"/>
  <c r="C89" i="3"/>
  <c r="B89" i="3"/>
  <c r="C88" i="3"/>
  <c r="B88" i="3"/>
  <c r="C87" i="3"/>
  <c r="B87" i="3"/>
  <c r="C86" i="3"/>
  <c r="B86" i="3"/>
  <c r="C85" i="3"/>
  <c r="B85" i="3"/>
  <c r="C84" i="3"/>
  <c r="B84" i="3"/>
  <c r="C83" i="3"/>
  <c r="B83" i="3"/>
  <c r="C82" i="3"/>
  <c r="B82" i="3"/>
  <c r="C81" i="3"/>
  <c r="B81" i="3"/>
  <c r="C80" i="3"/>
  <c r="B80" i="3"/>
  <c r="C79" i="3"/>
  <c r="B79" i="3"/>
  <c r="C78" i="3"/>
  <c r="B78" i="3"/>
  <c r="C77" i="3"/>
  <c r="B77" i="3"/>
  <c r="C76" i="3"/>
  <c r="B76" i="3"/>
  <c r="C75" i="3"/>
  <c r="B75" i="3"/>
  <c r="C74" i="3"/>
  <c r="B74" i="3"/>
  <c r="C73" i="3"/>
  <c r="B73" i="3"/>
  <c r="C72" i="3"/>
  <c r="B72" i="3"/>
  <c r="C71" i="3"/>
  <c r="B71" i="3"/>
  <c r="C70" i="3"/>
  <c r="B70" i="3"/>
  <c r="C69" i="3"/>
  <c r="B69" i="3"/>
  <c r="C68" i="3"/>
  <c r="B68" i="3"/>
  <c r="C67" i="3"/>
  <c r="B67" i="3"/>
  <c r="C66" i="3"/>
  <c r="B66" i="3"/>
  <c r="C65" i="3"/>
  <c r="B65" i="3"/>
  <c r="C64" i="3"/>
  <c r="B64" i="3"/>
  <c r="C63" i="3"/>
  <c r="B63" i="3"/>
  <c r="C62" i="3"/>
  <c r="B62" i="3"/>
  <c r="C61" i="3"/>
  <c r="B61" i="3"/>
  <c r="C60" i="3"/>
  <c r="B60" i="3"/>
  <c r="C59" i="3"/>
  <c r="B59" i="3"/>
  <c r="C58" i="3"/>
  <c r="B58" i="3"/>
  <c r="C57" i="3"/>
  <c r="B57" i="3"/>
  <c r="C56" i="3"/>
  <c r="B56" i="3"/>
  <c r="C55" i="3"/>
  <c r="B55" i="3"/>
  <c r="C54" i="3"/>
  <c r="B54" i="3"/>
  <c r="C53" i="3"/>
  <c r="B53" i="3"/>
  <c r="C52" i="3"/>
  <c r="B52" i="3"/>
  <c r="C51" i="3"/>
  <c r="B51" i="3"/>
  <c r="C50" i="3"/>
  <c r="B50" i="3"/>
  <c r="C49" i="3"/>
  <c r="B49" i="3"/>
  <c r="C48" i="3"/>
  <c r="B48" i="3"/>
  <c r="C47" i="3"/>
  <c r="B47" i="3"/>
  <c r="C46" i="3"/>
  <c r="B46" i="3"/>
  <c r="C45" i="3"/>
  <c r="B45" i="3"/>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C5" i="3"/>
  <c r="B5" i="3"/>
  <c r="C4" i="3"/>
  <c r="B4" i="3"/>
  <c r="C3" i="3"/>
  <c r="B3" i="3"/>
  <c r="H131" i="6"/>
  <c r="G131" i="6"/>
  <c r="H130" i="6"/>
  <c r="G130" i="6"/>
  <c r="H129" i="6"/>
  <c r="G129" i="6"/>
  <c r="H128" i="6"/>
  <c r="G128" i="6"/>
  <c r="H127" i="6"/>
  <c r="G127" i="6"/>
  <c r="H126" i="6"/>
  <c r="G126" i="6"/>
  <c r="H125" i="6"/>
  <c r="G125" i="6"/>
  <c r="H124" i="6"/>
  <c r="G124" i="6"/>
  <c r="H123" i="6"/>
  <c r="G123" i="6"/>
  <c r="H122" i="6"/>
  <c r="G122" i="6"/>
  <c r="H121" i="6"/>
  <c r="G121" i="6"/>
  <c r="H120" i="6"/>
  <c r="G120" i="6"/>
  <c r="H119" i="6"/>
  <c r="G119" i="6"/>
  <c r="H118" i="6"/>
  <c r="G118" i="6"/>
  <c r="H117" i="6"/>
  <c r="G117" i="6"/>
  <c r="H116" i="6"/>
  <c r="G116" i="6"/>
  <c r="H115" i="6"/>
  <c r="G115" i="6"/>
  <c r="H114" i="6"/>
  <c r="G114" i="6"/>
  <c r="H113" i="6"/>
  <c r="G113" i="6"/>
  <c r="H112" i="6"/>
  <c r="G112" i="6"/>
  <c r="H111" i="6"/>
  <c r="G111" i="6"/>
  <c r="H110" i="6"/>
  <c r="G110" i="6"/>
  <c r="H109" i="6"/>
  <c r="G109" i="6"/>
  <c r="H108" i="6"/>
  <c r="G108" i="6"/>
  <c r="H107" i="6"/>
  <c r="G107" i="6"/>
  <c r="H106" i="6"/>
  <c r="G106" i="6"/>
  <c r="H105" i="6"/>
  <c r="G105" i="6"/>
  <c r="H104" i="6"/>
  <c r="G104" i="6"/>
  <c r="H103" i="6"/>
  <c r="G103" i="6"/>
  <c r="H102" i="6"/>
  <c r="G102" i="6"/>
  <c r="H101" i="6"/>
  <c r="G101" i="6"/>
  <c r="H100" i="6"/>
  <c r="G100" i="6"/>
  <c r="H99" i="6"/>
  <c r="G99" i="6"/>
  <c r="H98" i="6"/>
  <c r="G98" i="6"/>
  <c r="H97" i="6"/>
  <c r="G97" i="6"/>
  <c r="H96" i="6"/>
  <c r="G96" i="6"/>
  <c r="H95" i="6"/>
  <c r="G95"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H74" i="6"/>
  <c r="G74" i="6"/>
  <c r="H73" i="6"/>
  <c r="G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H7" i="6"/>
  <c r="G7" i="6"/>
  <c r="H6" i="6"/>
  <c r="G6" i="6"/>
  <c r="H5" i="6"/>
  <c r="G5" i="6"/>
  <c r="H4" i="6"/>
  <c r="G4" i="6"/>
  <c r="J11" i="6" l="1"/>
  <c r="J10" i="6"/>
  <c r="J9" i="6"/>
  <c r="J8" i="6"/>
  <c r="J7" i="6"/>
  <c r="E131" i="3"/>
  <c r="F131" i="3" s="1"/>
  <c r="D131" i="3"/>
  <c r="F130" i="3"/>
  <c r="G130" i="3" s="1"/>
  <c r="H130" i="3" s="1"/>
  <c r="F129" i="3"/>
  <c r="G129" i="3" s="1"/>
  <c r="H129" i="3" s="1"/>
  <c r="F128" i="3"/>
  <c r="G128" i="3" s="1"/>
  <c r="H128" i="3" s="1"/>
  <c r="F127" i="3"/>
  <c r="G127" i="3" s="1"/>
  <c r="H127" i="3" s="1"/>
  <c r="F126" i="3"/>
  <c r="G126" i="3" s="1"/>
  <c r="H126" i="3" s="1"/>
  <c r="F125" i="3"/>
  <c r="G125" i="3" s="1"/>
  <c r="H125" i="3" s="1"/>
  <c r="F124" i="3"/>
  <c r="G124" i="3" s="1"/>
  <c r="H124" i="3" s="1"/>
  <c r="F123" i="3"/>
  <c r="G123" i="3" s="1"/>
  <c r="H123" i="3" s="1"/>
  <c r="F122" i="3"/>
  <c r="G122" i="3" s="1"/>
  <c r="H122" i="3" s="1"/>
  <c r="F121" i="3"/>
  <c r="G121" i="3" s="1"/>
  <c r="H121" i="3" s="1"/>
  <c r="F120" i="3"/>
  <c r="G120" i="3" s="1"/>
  <c r="H120" i="3" s="1"/>
  <c r="F119" i="3"/>
  <c r="G119" i="3" s="1"/>
  <c r="H119" i="3" s="1"/>
  <c r="F118" i="3"/>
  <c r="G118" i="3" s="1"/>
  <c r="H118" i="3" s="1"/>
  <c r="F117" i="3"/>
  <c r="G117" i="3" s="1"/>
  <c r="H117" i="3" s="1"/>
  <c r="F116" i="3"/>
  <c r="G116" i="3" s="1"/>
  <c r="H116" i="3" s="1"/>
  <c r="F115" i="3"/>
  <c r="G115" i="3" s="1"/>
  <c r="H115" i="3" s="1"/>
  <c r="F114" i="3"/>
  <c r="G114" i="3" s="1"/>
  <c r="H114" i="3" s="1"/>
  <c r="F113" i="3"/>
  <c r="G113" i="3" s="1"/>
  <c r="H113" i="3" s="1"/>
  <c r="F112" i="3"/>
  <c r="G112" i="3" s="1"/>
  <c r="H112" i="3" s="1"/>
  <c r="F111" i="3"/>
  <c r="G111" i="3" s="1"/>
  <c r="H111" i="3" s="1"/>
  <c r="F110" i="3"/>
  <c r="G110" i="3" s="1"/>
  <c r="H110" i="3" s="1"/>
  <c r="F109" i="3"/>
  <c r="G109" i="3" s="1"/>
  <c r="H109" i="3" s="1"/>
  <c r="F108" i="3"/>
  <c r="G108" i="3" s="1"/>
  <c r="H108" i="3" s="1"/>
  <c r="F107" i="3"/>
  <c r="G107" i="3" s="1"/>
  <c r="H107" i="3" s="1"/>
  <c r="F106" i="3"/>
  <c r="G106" i="3" s="1"/>
  <c r="H106" i="3" s="1"/>
  <c r="F105" i="3"/>
  <c r="G105" i="3" s="1"/>
  <c r="H105" i="3" s="1"/>
  <c r="F104" i="3"/>
  <c r="G104" i="3" s="1"/>
  <c r="H104" i="3" s="1"/>
  <c r="F103" i="3"/>
  <c r="G103" i="3" s="1"/>
  <c r="H103" i="3" s="1"/>
  <c r="F102" i="3"/>
  <c r="G102" i="3" s="1"/>
  <c r="H102" i="3" s="1"/>
  <c r="F101" i="3"/>
  <c r="G101" i="3" s="1"/>
  <c r="H101" i="3" s="1"/>
  <c r="F100" i="3"/>
  <c r="G100" i="3" s="1"/>
  <c r="H100" i="3" s="1"/>
  <c r="F99" i="3"/>
  <c r="G99" i="3" s="1"/>
  <c r="H99" i="3" s="1"/>
  <c r="F98" i="3"/>
  <c r="G98" i="3" s="1"/>
  <c r="H98" i="3" s="1"/>
  <c r="F97" i="3"/>
  <c r="G97" i="3" s="1"/>
  <c r="H97" i="3" s="1"/>
  <c r="F96" i="3"/>
  <c r="G96" i="3" s="1"/>
  <c r="H96" i="3" s="1"/>
  <c r="F95" i="3"/>
  <c r="G95" i="3" s="1"/>
  <c r="H95" i="3" s="1"/>
  <c r="F94" i="3"/>
  <c r="G94" i="3" s="1"/>
  <c r="H94" i="3" s="1"/>
  <c r="F93" i="3"/>
  <c r="G93" i="3" s="1"/>
  <c r="H93" i="3" s="1"/>
  <c r="F92" i="3"/>
  <c r="G92" i="3" s="1"/>
  <c r="H92" i="3" s="1"/>
  <c r="F91" i="3"/>
  <c r="G91" i="3" s="1"/>
  <c r="H91" i="3" s="1"/>
  <c r="F90" i="3"/>
  <c r="G90" i="3" s="1"/>
  <c r="H90" i="3" s="1"/>
  <c r="F89" i="3"/>
  <c r="G89" i="3" s="1"/>
  <c r="H89" i="3" s="1"/>
  <c r="F88" i="3"/>
  <c r="G88" i="3" s="1"/>
  <c r="H88" i="3" s="1"/>
  <c r="F87" i="3"/>
  <c r="G87" i="3" s="1"/>
  <c r="H87" i="3" s="1"/>
  <c r="F86" i="3"/>
  <c r="G86" i="3" s="1"/>
  <c r="H86" i="3" s="1"/>
  <c r="F85" i="3"/>
  <c r="G85" i="3" s="1"/>
  <c r="H85" i="3" s="1"/>
  <c r="F84" i="3"/>
  <c r="G84" i="3" s="1"/>
  <c r="H84" i="3" s="1"/>
  <c r="F83" i="3"/>
  <c r="G83" i="3" s="1"/>
  <c r="H83" i="3" s="1"/>
  <c r="F82" i="3"/>
  <c r="G82" i="3" s="1"/>
  <c r="H82" i="3" s="1"/>
  <c r="F81" i="3"/>
  <c r="G81" i="3" s="1"/>
  <c r="H81" i="3" s="1"/>
  <c r="F80" i="3"/>
  <c r="G80" i="3" s="1"/>
  <c r="H80" i="3" s="1"/>
  <c r="F79" i="3"/>
  <c r="G79" i="3" s="1"/>
  <c r="H79" i="3" s="1"/>
  <c r="F78" i="3"/>
  <c r="G78" i="3" s="1"/>
  <c r="H78" i="3" s="1"/>
  <c r="F77" i="3"/>
  <c r="G77" i="3" s="1"/>
  <c r="H77" i="3" s="1"/>
  <c r="F76" i="3"/>
  <c r="G76" i="3" s="1"/>
  <c r="H76" i="3" s="1"/>
  <c r="F75" i="3"/>
  <c r="G75" i="3" s="1"/>
  <c r="H75" i="3" s="1"/>
  <c r="F74" i="3"/>
  <c r="G74" i="3" s="1"/>
  <c r="H74" i="3" s="1"/>
  <c r="F73" i="3"/>
  <c r="G73" i="3" s="1"/>
  <c r="H73" i="3" s="1"/>
  <c r="F72" i="3"/>
  <c r="G72" i="3" s="1"/>
  <c r="H72" i="3" s="1"/>
  <c r="F71" i="3"/>
  <c r="G71" i="3" s="1"/>
  <c r="H71" i="3" s="1"/>
  <c r="F70" i="3"/>
  <c r="G70" i="3" s="1"/>
  <c r="H70" i="3" s="1"/>
  <c r="F69" i="3"/>
  <c r="G69" i="3" s="1"/>
  <c r="H69" i="3" s="1"/>
  <c r="F68" i="3"/>
  <c r="G68" i="3" s="1"/>
  <c r="H68" i="3" s="1"/>
  <c r="F67" i="3"/>
  <c r="G67" i="3" s="1"/>
  <c r="H67" i="3" s="1"/>
  <c r="F66" i="3"/>
  <c r="G66" i="3" s="1"/>
  <c r="H66" i="3" s="1"/>
  <c r="F65" i="3"/>
  <c r="G65" i="3" s="1"/>
  <c r="H65" i="3" s="1"/>
  <c r="F64" i="3"/>
  <c r="G64" i="3" s="1"/>
  <c r="H64" i="3" s="1"/>
  <c r="F63" i="3"/>
  <c r="G63" i="3" s="1"/>
  <c r="H63" i="3" s="1"/>
  <c r="F62" i="3"/>
  <c r="G62" i="3" s="1"/>
  <c r="H62" i="3" s="1"/>
  <c r="F61" i="3"/>
  <c r="G61" i="3" s="1"/>
  <c r="H61" i="3" s="1"/>
  <c r="F60" i="3"/>
  <c r="G60" i="3" s="1"/>
  <c r="H60" i="3" s="1"/>
  <c r="F59" i="3"/>
  <c r="G59" i="3" s="1"/>
  <c r="H59" i="3" s="1"/>
  <c r="F58" i="3"/>
  <c r="G58" i="3" s="1"/>
  <c r="H58" i="3" s="1"/>
  <c r="F57" i="3"/>
  <c r="G57" i="3" s="1"/>
  <c r="H57" i="3" s="1"/>
  <c r="F56" i="3"/>
  <c r="G56" i="3" s="1"/>
  <c r="H56" i="3" s="1"/>
  <c r="F55" i="3"/>
  <c r="G55" i="3" s="1"/>
  <c r="H55" i="3" s="1"/>
  <c r="F54" i="3"/>
  <c r="G54" i="3" s="1"/>
  <c r="H54" i="3" s="1"/>
  <c r="F53" i="3"/>
  <c r="G53" i="3" s="1"/>
  <c r="H53" i="3" s="1"/>
  <c r="F52" i="3"/>
  <c r="G52" i="3" s="1"/>
  <c r="H52" i="3" s="1"/>
  <c r="F51" i="3"/>
  <c r="G51" i="3" s="1"/>
  <c r="H51" i="3" s="1"/>
  <c r="F50" i="3"/>
  <c r="G50" i="3" s="1"/>
  <c r="H50" i="3" s="1"/>
  <c r="F49" i="3"/>
  <c r="G49" i="3" s="1"/>
  <c r="H49" i="3" s="1"/>
  <c r="F48" i="3"/>
  <c r="G48" i="3" s="1"/>
  <c r="H48" i="3" s="1"/>
  <c r="F47" i="3"/>
  <c r="G47" i="3" s="1"/>
  <c r="H47" i="3" s="1"/>
  <c r="F46" i="3"/>
  <c r="G46" i="3" s="1"/>
  <c r="H46" i="3" s="1"/>
  <c r="F45" i="3"/>
  <c r="G45" i="3" s="1"/>
  <c r="H45" i="3" s="1"/>
  <c r="F44" i="3"/>
  <c r="G44" i="3" s="1"/>
  <c r="H44" i="3" s="1"/>
  <c r="F43" i="3"/>
  <c r="G43" i="3" s="1"/>
  <c r="H43" i="3" s="1"/>
  <c r="F42" i="3"/>
  <c r="G42" i="3" s="1"/>
  <c r="H42" i="3" s="1"/>
  <c r="F41" i="3"/>
  <c r="G41" i="3" s="1"/>
  <c r="H41" i="3" s="1"/>
  <c r="F40" i="3"/>
  <c r="G40" i="3" s="1"/>
  <c r="H40" i="3" s="1"/>
  <c r="F39" i="3"/>
  <c r="G39" i="3" s="1"/>
  <c r="H39" i="3" s="1"/>
  <c r="F38" i="3"/>
  <c r="G38" i="3" s="1"/>
  <c r="H38" i="3" s="1"/>
  <c r="F37" i="3"/>
  <c r="G37" i="3" s="1"/>
  <c r="H37" i="3" s="1"/>
  <c r="F36" i="3"/>
  <c r="G36" i="3" s="1"/>
  <c r="H36" i="3" s="1"/>
  <c r="F35" i="3"/>
  <c r="G35" i="3" s="1"/>
  <c r="H35" i="3" s="1"/>
  <c r="F34" i="3"/>
  <c r="G34" i="3" s="1"/>
  <c r="H34" i="3" s="1"/>
  <c r="F33" i="3"/>
  <c r="G33" i="3" s="1"/>
  <c r="H33" i="3" s="1"/>
  <c r="F32" i="3"/>
  <c r="G32" i="3" s="1"/>
  <c r="H32" i="3" s="1"/>
  <c r="F31" i="3"/>
  <c r="G31" i="3" s="1"/>
  <c r="H31" i="3" s="1"/>
  <c r="F30" i="3"/>
  <c r="G30" i="3" s="1"/>
  <c r="H30" i="3" s="1"/>
  <c r="F29" i="3"/>
  <c r="G29" i="3" s="1"/>
  <c r="H29" i="3" s="1"/>
  <c r="F28" i="3"/>
  <c r="G28" i="3" s="1"/>
  <c r="H28" i="3" s="1"/>
  <c r="F27" i="3"/>
  <c r="G27" i="3" s="1"/>
  <c r="H27" i="3" s="1"/>
  <c r="F26" i="3"/>
  <c r="G26" i="3" s="1"/>
  <c r="H26" i="3" s="1"/>
  <c r="F25" i="3"/>
  <c r="G25" i="3" s="1"/>
  <c r="H25" i="3" s="1"/>
  <c r="F24" i="3"/>
  <c r="G24" i="3" s="1"/>
  <c r="H24" i="3" s="1"/>
  <c r="F23" i="3"/>
  <c r="G23" i="3" s="1"/>
  <c r="H23" i="3" s="1"/>
  <c r="F22" i="3"/>
  <c r="G22" i="3" s="1"/>
  <c r="H22" i="3" s="1"/>
  <c r="F21" i="3"/>
  <c r="G21" i="3" s="1"/>
  <c r="H21" i="3" s="1"/>
  <c r="F20" i="3"/>
  <c r="G20" i="3" s="1"/>
  <c r="H20" i="3" s="1"/>
  <c r="F19" i="3"/>
  <c r="G19" i="3" s="1"/>
  <c r="H19" i="3" s="1"/>
  <c r="F18" i="3"/>
  <c r="G18" i="3" s="1"/>
  <c r="H18" i="3" s="1"/>
  <c r="F17" i="3"/>
  <c r="G17" i="3" s="1"/>
  <c r="H17" i="3" s="1"/>
  <c r="F16" i="3"/>
  <c r="G16" i="3" s="1"/>
  <c r="H16" i="3" s="1"/>
  <c r="F15" i="3"/>
  <c r="G15" i="3" s="1"/>
  <c r="H15" i="3" s="1"/>
  <c r="F14" i="3"/>
  <c r="G14" i="3" s="1"/>
  <c r="H14" i="3" s="1"/>
  <c r="F13" i="3"/>
  <c r="G13" i="3" s="1"/>
  <c r="H13" i="3" s="1"/>
  <c r="F12" i="3"/>
  <c r="G12" i="3" s="1"/>
  <c r="H12" i="3" s="1"/>
  <c r="F11" i="3"/>
  <c r="G11" i="3" s="1"/>
  <c r="H11" i="3" s="1"/>
  <c r="F10" i="3"/>
  <c r="G10" i="3" s="1"/>
  <c r="H10" i="3" s="1"/>
  <c r="F9" i="3"/>
  <c r="G9" i="3" s="1"/>
  <c r="H9" i="3" s="1"/>
  <c r="F8" i="3"/>
  <c r="G8" i="3" s="1"/>
  <c r="H8" i="3" s="1"/>
  <c r="F7" i="3"/>
  <c r="G7" i="3" s="1"/>
  <c r="H7" i="3" s="1"/>
  <c r="F6" i="3"/>
  <c r="G6" i="3" s="1"/>
  <c r="H6" i="3" s="1"/>
  <c r="F5" i="3"/>
  <c r="G5" i="3" s="1"/>
  <c r="H5" i="3" s="1"/>
  <c r="F4" i="3"/>
  <c r="G4" i="3" s="1"/>
  <c r="H4" i="3" s="1"/>
  <c r="F3" i="3"/>
  <c r="G3" i="3" s="1"/>
  <c r="H3" i="3" s="1"/>
  <c r="G131" i="3" l="1"/>
  <c r="H131" i="3" s="1"/>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D143" i="4" l="1"/>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F143" i="4"/>
  <c r="E143" i="4"/>
  <c r="F142" i="4"/>
  <c r="E142" i="4"/>
  <c r="F141" i="4"/>
  <c r="E141" i="4"/>
  <c r="F140" i="4"/>
  <c r="G140" i="4" s="1"/>
  <c r="E140" i="4"/>
  <c r="F139" i="4"/>
  <c r="E139" i="4"/>
  <c r="F138" i="4"/>
  <c r="E138" i="4"/>
  <c r="F137" i="4"/>
  <c r="E137" i="4"/>
  <c r="F136" i="4"/>
  <c r="G136" i="4" s="1"/>
  <c r="E136" i="4"/>
  <c r="F135" i="4"/>
  <c r="E135" i="4"/>
  <c r="F134" i="4"/>
  <c r="E134" i="4"/>
  <c r="F133" i="4"/>
  <c r="E133" i="4"/>
  <c r="F132" i="4"/>
  <c r="G132" i="4" s="1"/>
  <c r="E132" i="4"/>
  <c r="F131" i="4"/>
  <c r="E131" i="4"/>
  <c r="F130" i="4"/>
  <c r="E130" i="4"/>
  <c r="F129" i="4"/>
  <c r="E129" i="4"/>
  <c r="F128" i="4"/>
  <c r="G128" i="4" s="1"/>
  <c r="E128" i="4"/>
  <c r="F127" i="4"/>
  <c r="E127" i="4"/>
  <c r="F126" i="4"/>
  <c r="E126" i="4"/>
  <c r="F125" i="4"/>
  <c r="E125" i="4"/>
  <c r="F124" i="4"/>
  <c r="G124" i="4" s="1"/>
  <c r="E124" i="4"/>
  <c r="F123" i="4"/>
  <c r="E123" i="4"/>
  <c r="F122" i="4"/>
  <c r="E122" i="4"/>
  <c r="F121" i="4"/>
  <c r="E121" i="4"/>
  <c r="F120" i="4"/>
  <c r="G120" i="4" s="1"/>
  <c r="E120" i="4"/>
  <c r="F119" i="4"/>
  <c r="E119" i="4"/>
  <c r="F118" i="4"/>
  <c r="E118" i="4"/>
  <c r="F117" i="4"/>
  <c r="E117" i="4"/>
  <c r="F116" i="4"/>
  <c r="G116" i="4" s="1"/>
  <c r="E116" i="4"/>
  <c r="F115" i="4"/>
  <c r="E115" i="4"/>
  <c r="F114" i="4"/>
  <c r="E114" i="4"/>
  <c r="F113" i="4"/>
  <c r="E113" i="4"/>
  <c r="F112" i="4"/>
  <c r="G112" i="4" s="1"/>
  <c r="E112" i="4"/>
  <c r="F111" i="4"/>
  <c r="E111" i="4"/>
  <c r="F110" i="4"/>
  <c r="E110" i="4"/>
  <c r="F109" i="4"/>
  <c r="E109" i="4"/>
  <c r="F108" i="4"/>
  <c r="G108" i="4" s="1"/>
  <c r="E108" i="4"/>
  <c r="F107" i="4"/>
  <c r="E107" i="4"/>
  <c r="F106" i="4"/>
  <c r="E106" i="4"/>
  <c r="F105" i="4"/>
  <c r="E105" i="4"/>
  <c r="F104" i="4"/>
  <c r="G104" i="4" s="1"/>
  <c r="E104" i="4"/>
  <c r="F103" i="4"/>
  <c r="E103" i="4"/>
  <c r="F102" i="4"/>
  <c r="E102" i="4"/>
  <c r="F101" i="4"/>
  <c r="E101" i="4"/>
  <c r="F100" i="4"/>
  <c r="G100" i="4" s="1"/>
  <c r="E100" i="4"/>
  <c r="F99" i="4"/>
  <c r="G99" i="4" s="1"/>
  <c r="E99" i="4"/>
  <c r="F98" i="4"/>
  <c r="E98" i="4"/>
  <c r="F97" i="4"/>
  <c r="E97" i="4"/>
  <c r="F96" i="4"/>
  <c r="G96" i="4" s="1"/>
  <c r="E96" i="4"/>
  <c r="F95" i="4"/>
  <c r="G95" i="4" s="1"/>
  <c r="E95" i="4"/>
  <c r="F94" i="4"/>
  <c r="E94" i="4"/>
  <c r="F93" i="4"/>
  <c r="E93" i="4"/>
  <c r="F92" i="4"/>
  <c r="G92" i="4" s="1"/>
  <c r="E92" i="4"/>
  <c r="F91" i="4"/>
  <c r="G91" i="4" s="1"/>
  <c r="E91" i="4"/>
  <c r="F90" i="4"/>
  <c r="E90" i="4"/>
  <c r="F89" i="4"/>
  <c r="E89" i="4"/>
  <c r="F88" i="4"/>
  <c r="G88" i="4" s="1"/>
  <c r="E88" i="4"/>
  <c r="F87" i="4"/>
  <c r="G87" i="4" s="1"/>
  <c r="E87" i="4"/>
  <c r="F86" i="4"/>
  <c r="E86" i="4"/>
  <c r="F85" i="4"/>
  <c r="E85" i="4"/>
  <c r="F84" i="4"/>
  <c r="G84" i="4" s="1"/>
  <c r="E84" i="4"/>
  <c r="F83" i="4"/>
  <c r="G83" i="4" s="1"/>
  <c r="E83" i="4"/>
  <c r="F82" i="4"/>
  <c r="E82" i="4"/>
  <c r="F81" i="4"/>
  <c r="E81" i="4"/>
  <c r="F80" i="4"/>
  <c r="G80" i="4" s="1"/>
  <c r="E80" i="4"/>
  <c r="F79" i="4"/>
  <c r="G79" i="4" s="1"/>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G36" i="4" s="1"/>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D26" i="4"/>
  <c r="D25" i="4"/>
  <c r="D24" i="4"/>
  <c r="D23" i="4"/>
  <c r="D22" i="4"/>
  <c r="D21" i="4"/>
  <c r="D20" i="4"/>
  <c r="D19" i="4"/>
  <c r="D18" i="4"/>
  <c r="D17" i="4"/>
  <c r="D16" i="4"/>
  <c r="G103" i="4" l="1"/>
  <c r="G107" i="4"/>
  <c r="G111" i="4"/>
  <c r="G115" i="4"/>
  <c r="G119" i="4"/>
  <c r="G123" i="4"/>
  <c r="G143" i="4"/>
  <c r="G37" i="4"/>
  <c r="G77" i="4"/>
  <c r="G81" i="4"/>
  <c r="G85" i="4"/>
  <c r="G89" i="4"/>
  <c r="G93" i="4"/>
  <c r="G97" i="4"/>
  <c r="G101" i="4"/>
  <c r="G105" i="4"/>
  <c r="G109" i="4"/>
  <c r="G113" i="4"/>
  <c r="G117" i="4"/>
  <c r="G121" i="4"/>
  <c r="G141" i="4"/>
  <c r="G38" i="4"/>
  <c r="G42" i="4"/>
  <c r="G46" i="4"/>
  <c r="G50" i="4"/>
  <c r="G54" i="4"/>
  <c r="G58" i="4"/>
  <c r="G62" i="4"/>
  <c r="G66" i="4"/>
  <c r="G70" i="4"/>
  <c r="G74" i="4"/>
  <c r="G39" i="4"/>
  <c r="G43" i="4"/>
  <c r="G47" i="4"/>
  <c r="G40" i="4"/>
  <c r="G44" i="4"/>
  <c r="G48" i="4"/>
  <c r="G41" i="4"/>
  <c r="G45" i="4"/>
  <c r="G49" i="4"/>
  <c r="G125" i="4"/>
  <c r="G127" i="4"/>
  <c r="G129" i="4"/>
  <c r="G131" i="4"/>
  <c r="G133" i="4"/>
  <c r="G135" i="4"/>
  <c r="G137" i="4"/>
  <c r="G139" i="4"/>
  <c r="G118" i="4"/>
  <c r="G122" i="4"/>
  <c r="G130" i="4"/>
  <c r="G134" i="4"/>
  <c r="G138" i="4"/>
  <c r="G142" i="4"/>
  <c r="G78" i="4"/>
  <c r="G82" i="4"/>
  <c r="G86" i="4"/>
  <c r="G90" i="4"/>
  <c r="G94" i="4"/>
  <c r="G98" i="4"/>
  <c r="G102" i="4"/>
  <c r="G106" i="4"/>
  <c r="G110" i="4"/>
  <c r="G114" i="4"/>
  <c r="G126" i="4"/>
  <c r="G63" i="4"/>
  <c r="G75" i="4"/>
  <c r="G64" i="4"/>
  <c r="G68" i="4"/>
  <c r="G72" i="4"/>
  <c r="G76" i="4"/>
  <c r="G67" i="4"/>
  <c r="G71" i="4"/>
  <c r="G65" i="4"/>
  <c r="G69" i="4"/>
  <c r="G73" i="4"/>
  <c r="G51" i="4"/>
  <c r="G55" i="4"/>
  <c r="G59" i="4"/>
  <c r="G52" i="4"/>
  <c r="G56" i="4"/>
  <c r="G60" i="4"/>
  <c r="G53" i="4"/>
  <c r="G57" i="4"/>
  <c r="G61" i="4"/>
  <c r="N31" i="2"/>
  <c r="N30" i="2"/>
  <c r="N29" i="2"/>
  <c r="N28" i="2"/>
  <c r="N27" i="2"/>
  <c r="N26" i="2"/>
  <c r="N25" i="2"/>
  <c r="N24" i="2"/>
  <c r="N23" i="2"/>
  <c r="N22" i="2"/>
  <c r="N21" i="2"/>
  <c r="N20" i="2"/>
  <c r="N19" i="2"/>
  <c r="N18" i="2"/>
  <c r="N17" i="2"/>
  <c r="N16" i="2"/>
  <c r="N15" i="2"/>
  <c r="N14" i="2"/>
  <c r="N13" i="2"/>
  <c r="N12" i="2"/>
  <c r="G35" i="4"/>
  <c r="G34" i="4"/>
  <c r="G33" i="4"/>
  <c r="G32" i="4"/>
  <c r="G31" i="4"/>
  <c r="G30" i="4"/>
  <c r="G29" i="4"/>
  <c r="G28" i="4"/>
  <c r="G27" i="4"/>
  <c r="G26" i="4"/>
  <c r="G25" i="4"/>
  <c r="G24" i="4"/>
  <c r="G23" i="4"/>
  <c r="G22" i="4"/>
  <c r="G21" i="4"/>
  <c r="G20" i="4"/>
  <c r="G19" i="4"/>
  <c r="G18" i="4"/>
  <c r="G17" i="4"/>
  <c r="G16" i="4"/>
  <c r="L140" i="2" l="1"/>
  <c r="M140" i="2"/>
  <c r="M142" i="2" s="1"/>
  <c r="AN139" i="2" l="1"/>
  <c r="G134" i="1" s="1"/>
  <c r="AN138" i="2"/>
  <c r="G133" i="1" s="1"/>
  <c r="AN137" i="2"/>
  <c r="G132" i="1" s="1"/>
  <c r="AN136" i="2"/>
  <c r="G131" i="1" s="1"/>
  <c r="AN135" i="2"/>
  <c r="G130" i="1" s="1"/>
  <c r="AN134" i="2"/>
  <c r="G129" i="1" s="1"/>
  <c r="AN133" i="2"/>
  <c r="G128" i="1" s="1"/>
  <c r="AN132" i="2"/>
  <c r="G127" i="1" s="1"/>
  <c r="AN131" i="2"/>
  <c r="G126" i="1" s="1"/>
  <c r="AN130" i="2"/>
  <c r="G125" i="1" s="1"/>
  <c r="AN129" i="2"/>
  <c r="G124" i="1" s="1"/>
  <c r="AN128" i="2"/>
  <c r="G123" i="1" s="1"/>
  <c r="AN127" i="2"/>
  <c r="G122" i="1" s="1"/>
  <c r="AN126" i="2"/>
  <c r="G121" i="1" s="1"/>
  <c r="AN125" i="2"/>
  <c r="G120" i="1" s="1"/>
  <c r="AN124" i="2"/>
  <c r="G119" i="1" s="1"/>
  <c r="AN123" i="2"/>
  <c r="G118" i="1" s="1"/>
  <c r="AN122" i="2"/>
  <c r="G117" i="1" s="1"/>
  <c r="AN121" i="2"/>
  <c r="G116" i="1" s="1"/>
  <c r="AN120" i="2"/>
  <c r="G115" i="1" s="1"/>
  <c r="AN119" i="2"/>
  <c r="G114" i="1" s="1"/>
  <c r="AN118" i="2"/>
  <c r="G113" i="1" s="1"/>
  <c r="AN117" i="2"/>
  <c r="G112" i="1" s="1"/>
  <c r="AN116" i="2"/>
  <c r="G111" i="1" s="1"/>
  <c r="AN115" i="2"/>
  <c r="G110" i="1" s="1"/>
  <c r="AN114" i="2"/>
  <c r="G109" i="1" s="1"/>
  <c r="AN113" i="2"/>
  <c r="G108" i="1" s="1"/>
  <c r="AN112" i="2"/>
  <c r="G107" i="1" s="1"/>
  <c r="AN111" i="2"/>
  <c r="G106" i="1" s="1"/>
  <c r="AN110" i="2"/>
  <c r="G105" i="1" s="1"/>
  <c r="AN109" i="2"/>
  <c r="G104" i="1" s="1"/>
  <c r="AN108" i="2"/>
  <c r="G103" i="1" s="1"/>
  <c r="AN107" i="2"/>
  <c r="G102" i="1" s="1"/>
  <c r="AN106" i="2"/>
  <c r="G101" i="1" s="1"/>
  <c r="AN105" i="2"/>
  <c r="G100" i="1" s="1"/>
  <c r="AN104" i="2"/>
  <c r="G99" i="1" s="1"/>
  <c r="AN103" i="2"/>
  <c r="G98" i="1" s="1"/>
  <c r="AN102" i="2"/>
  <c r="G97" i="1" s="1"/>
  <c r="AN101" i="2"/>
  <c r="G96" i="1" s="1"/>
  <c r="AN100" i="2"/>
  <c r="G95" i="1" s="1"/>
  <c r="AN99" i="2"/>
  <c r="G94" i="1" s="1"/>
  <c r="AN98" i="2"/>
  <c r="G93" i="1" s="1"/>
  <c r="AN97" i="2"/>
  <c r="G92" i="1" s="1"/>
  <c r="AN96" i="2"/>
  <c r="G91" i="1" s="1"/>
  <c r="AN95" i="2"/>
  <c r="G90" i="1" s="1"/>
  <c r="AN94" i="2"/>
  <c r="G89" i="1" s="1"/>
  <c r="AN93" i="2"/>
  <c r="G88" i="1" s="1"/>
  <c r="AN92" i="2"/>
  <c r="G87" i="1" s="1"/>
  <c r="AN91" i="2"/>
  <c r="G86" i="1" s="1"/>
  <c r="AN90" i="2"/>
  <c r="G85" i="1" s="1"/>
  <c r="AN89" i="2"/>
  <c r="G84" i="1" s="1"/>
  <c r="AN88" i="2"/>
  <c r="G83" i="1" s="1"/>
  <c r="AN87" i="2"/>
  <c r="G82" i="1" s="1"/>
  <c r="AN86" i="2"/>
  <c r="G81" i="1" s="1"/>
  <c r="AN85" i="2"/>
  <c r="G80" i="1" s="1"/>
  <c r="AN84" i="2"/>
  <c r="G79" i="1" s="1"/>
  <c r="AN83" i="2"/>
  <c r="G78" i="1" s="1"/>
  <c r="AN82" i="2"/>
  <c r="G77" i="1" s="1"/>
  <c r="AN81" i="2"/>
  <c r="G76" i="1" s="1"/>
  <c r="AN80" i="2"/>
  <c r="G75" i="1" s="1"/>
  <c r="AN79" i="2"/>
  <c r="G74" i="1" s="1"/>
  <c r="AN78" i="2"/>
  <c r="G73" i="1" s="1"/>
  <c r="AN77" i="2"/>
  <c r="G72" i="1" s="1"/>
  <c r="AN76" i="2"/>
  <c r="G71" i="1" s="1"/>
  <c r="AN75" i="2"/>
  <c r="G70" i="1" s="1"/>
  <c r="AN74" i="2"/>
  <c r="G69" i="1" s="1"/>
  <c r="AN73" i="2"/>
  <c r="G68" i="1" s="1"/>
  <c r="AN72" i="2"/>
  <c r="G67" i="1" s="1"/>
  <c r="AN71" i="2"/>
  <c r="G66" i="1" s="1"/>
  <c r="AN70" i="2"/>
  <c r="G65" i="1" s="1"/>
  <c r="AN69" i="2"/>
  <c r="G64" i="1" s="1"/>
  <c r="AN68" i="2"/>
  <c r="G63" i="1" s="1"/>
  <c r="AN67" i="2"/>
  <c r="G62" i="1" s="1"/>
  <c r="AN66" i="2"/>
  <c r="G61" i="1" s="1"/>
  <c r="AN65" i="2"/>
  <c r="G60" i="1" s="1"/>
  <c r="AN64" i="2"/>
  <c r="G59" i="1" s="1"/>
  <c r="AN63" i="2"/>
  <c r="G58" i="1" s="1"/>
  <c r="AN62" i="2"/>
  <c r="G57" i="1" s="1"/>
  <c r="AN61" i="2"/>
  <c r="G56" i="1" s="1"/>
  <c r="AN60" i="2"/>
  <c r="G55" i="1" s="1"/>
  <c r="AN59" i="2"/>
  <c r="G54" i="1" s="1"/>
  <c r="AN58" i="2"/>
  <c r="G53" i="1" s="1"/>
  <c r="AN57" i="2"/>
  <c r="G52" i="1" s="1"/>
  <c r="AN56" i="2"/>
  <c r="G51" i="1" s="1"/>
  <c r="AN55" i="2"/>
  <c r="G50" i="1" s="1"/>
  <c r="AN54" i="2"/>
  <c r="G49" i="1" s="1"/>
  <c r="AN53" i="2"/>
  <c r="G48" i="1" s="1"/>
  <c r="AN52" i="2"/>
  <c r="G47" i="1" s="1"/>
  <c r="AN51" i="2"/>
  <c r="G46" i="1" s="1"/>
  <c r="AN50" i="2"/>
  <c r="G45" i="1" s="1"/>
  <c r="AN49" i="2"/>
  <c r="G44" i="1" s="1"/>
  <c r="AN48" i="2"/>
  <c r="G43" i="1" s="1"/>
  <c r="AN47" i="2"/>
  <c r="G42" i="1" s="1"/>
  <c r="AN46" i="2"/>
  <c r="G41" i="1" s="1"/>
  <c r="AN45" i="2"/>
  <c r="G40" i="1" s="1"/>
  <c r="AN44" i="2"/>
  <c r="G39" i="1" s="1"/>
  <c r="AN43" i="2"/>
  <c r="G38" i="1" s="1"/>
  <c r="AN42" i="2"/>
  <c r="G37" i="1" s="1"/>
  <c r="AN41" i="2"/>
  <c r="G36" i="1" s="1"/>
  <c r="AN40" i="2"/>
  <c r="G35" i="1" s="1"/>
  <c r="AN39" i="2"/>
  <c r="G34" i="1" s="1"/>
  <c r="AN38" i="2"/>
  <c r="G33" i="1" s="1"/>
  <c r="AN37" i="2"/>
  <c r="G32" i="1" s="1"/>
  <c r="AN36" i="2"/>
  <c r="G31" i="1" s="1"/>
  <c r="AN35" i="2"/>
  <c r="G30" i="1" s="1"/>
  <c r="AN34" i="2"/>
  <c r="G29" i="1" s="1"/>
  <c r="AN33" i="2"/>
  <c r="G28" i="1" s="1"/>
  <c r="AN32" i="2"/>
  <c r="G27" i="1" s="1"/>
  <c r="AN31" i="2"/>
  <c r="G26" i="1" s="1"/>
  <c r="AN30" i="2"/>
  <c r="G25" i="1" s="1"/>
  <c r="AN29" i="2"/>
  <c r="G24" i="1" s="1"/>
  <c r="AN28" i="2"/>
  <c r="G23" i="1" s="1"/>
  <c r="AN27" i="2"/>
  <c r="G22" i="1" s="1"/>
  <c r="AN26" i="2"/>
  <c r="G21" i="1" s="1"/>
  <c r="AN25" i="2"/>
  <c r="G20" i="1" s="1"/>
  <c r="AN24" i="2"/>
  <c r="G19" i="1" s="1"/>
  <c r="AN23" i="2"/>
  <c r="G18" i="1" s="1"/>
  <c r="AN22" i="2"/>
  <c r="G17" i="1" s="1"/>
  <c r="AN21" i="2"/>
  <c r="G16" i="1" s="1"/>
  <c r="AN20" i="2"/>
  <c r="G15" i="1" s="1"/>
  <c r="AN19" i="2"/>
  <c r="G14" i="1" s="1"/>
  <c r="AN18" i="2"/>
  <c r="G13" i="1" s="1"/>
  <c r="AN17" i="2"/>
  <c r="G12" i="1" s="1"/>
  <c r="AN16" i="2"/>
  <c r="G11" i="1" s="1"/>
  <c r="AN15" i="2"/>
  <c r="G10" i="1" s="1"/>
  <c r="AN14" i="2"/>
  <c r="G9" i="1" s="1"/>
  <c r="AN13" i="2"/>
  <c r="G8" i="1" s="1"/>
  <c r="AN12" i="2"/>
  <c r="G7" i="1" s="1"/>
  <c r="G3" i="1" l="1"/>
  <c r="G2" i="1"/>
  <c r="K98" i="6"/>
  <c r="AI106" i="2" s="1"/>
  <c r="AL106" i="2" s="1"/>
  <c r="K97" i="6"/>
  <c r="AI105" i="2" s="1"/>
  <c r="AL105" i="2" s="1"/>
  <c r="K96" i="6"/>
  <c r="AI104" i="2" s="1"/>
  <c r="AL104" i="2" s="1"/>
  <c r="K95" i="6"/>
  <c r="AI103" i="2" s="1"/>
  <c r="AL103" i="2" s="1"/>
  <c r="K94" i="6"/>
  <c r="AI102" i="2" s="1"/>
  <c r="AL102" i="2" s="1"/>
  <c r="J59" i="6"/>
  <c r="AH67" i="2" s="1"/>
  <c r="AK67" i="2" s="1"/>
  <c r="J57" i="6"/>
  <c r="AH65" i="2" s="1"/>
  <c r="AK65" i="2" s="1"/>
  <c r="J24" i="6"/>
  <c r="AH32" i="2" s="1"/>
  <c r="AK32" i="2" s="1"/>
  <c r="M134" i="1" l="1"/>
  <c r="L133" i="9" s="1"/>
  <c r="M133" i="1"/>
  <c r="L132" i="9" s="1"/>
  <c r="M132" i="1"/>
  <c r="L131" i="9" s="1"/>
  <c r="M131" i="1"/>
  <c r="L130" i="9" s="1"/>
  <c r="M130" i="1"/>
  <c r="L129" i="9" s="1"/>
  <c r="M129" i="1"/>
  <c r="L128" i="9" s="1"/>
  <c r="M128" i="1"/>
  <c r="L127" i="9" s="1"/>
  <c r="M127" i="1"/>
  <c r="L126" i="9" s="1"/>
  <c r="M126" i="1"/>
  <c r="L125" i="9" s="1"/>
  <c r="M125" i="1"/>
  <c r="L124" i="9" s="1"/>
  <c r="M124" i="1"/>
  <c r="L123" i="9" s="1"/>
  <c r="M123" i="1"/>
  <c r="L122" i="9" s="1"/>
  <c r="M122" i="1"/>
  <c r="L121" i="9" s="1"/>
  <c r="M121" i="1"/>
  <c r="L120" i="9" s="1"/>
  <c r="M120" i="1"/>
  <c r="L119" i="9" s="1"/>
  <c r="M119" i="1"/>
  <c r="L118" i="9" s="1"/>
  <c r="M118" i="1"/>
  <c r="L117" i="9" s="1"/>
  <c r="M117" i="1"/>
  <c r="L116" i="9" s="1"/>
  <c r="M116" i="1"/>
  <c r="L115" i="9" s="1"/>
  <c r="M115" i="1"/>
  <c r="L114" i="9" s="1"/>
  <c r="M114" i="1"/>
  <c r="L113" i="9" s="1"/>
  <c r="M113" i="1"/>
  <c r="L112" i="9" s="1"/>
  <c r="M112" i="1"/>
  <c r="L111" i="9" s="1"/>
  <c r="M111" i="1"/>
  <c r="L110" i="9" s="1"/>
  <c r="M110" i="1"/>
  <c r="L109" i="9" s="1"/>
  <c r="M109" i="1"/>
  <c r="L108" i="9" s="1"/>
  <c r="M108" i="1"/>
  <c r="L107" i="9" s="1"/>
  <c r="M107" i="1"/>
  <c r="L106" i="9" s="1"/>
  <c r="M106" i="1"/>
  <c r="L105" i="9" s="1"/>
  <c r="M105" i="1"/>
  <c r="L104" i="9" s="1"/>
  <c r="M104" i="1"/>
  <c r="L103" i="9" s="1"/>
  <c r="M103" i="1"/>
  <c r="L102" i="9" s="1"/>
  <c r="M102" i="1"/>
  <c r="L101" i="9" s="1"/>
  <c r="M101" i="1"/>
  <c r="L100" i="9" s="1"/>
  <c r="M100" i="1"/>
  <c r="L99" i="9" s="1"/>
  <c r="M99" i="1"/>
  <c r="L98" i="9" s="1"/>
  <c r="M98" i="1"/>
  <c r="L97" i="9" s="1"/>
  <c r="M97" i="1"/>
  <c r="L96" i="9" s="1"/>
  <c r="M96" i="1"/>
  <c r="L95" i="9" s="1"/>
  <c r="M95" i="1"/>
  <c r="L94" i="9" s="1"/>
  <c r="M94" i="1"/>
  <c r="L93" i="9" s="1"/>
  <c r="M93" i="1"/>
  <c r="L92" i="9" s="1"/>
  <c r="M92" i="1"/>
  <c r="L91" i="9" s="1"/>
  <c r="M91" i="1"/>
  <c r="L90" i="9" s="1"/>
  <c r="M90" i="1"/>
  <c r="L89" i="9" s="1"/>
  <c r="M89" i="1"/>
  <c r="L88" i="9" s="1"/>
  <c r="M88" i="1"/>
  <c r="L87" i="9" s="1"/>
  <c r="M87" i="1"/>
  <c r="L86" i="9" s="1"/>
  <c r="M86" i="1"/>
  <c r="L85" i="9" s="1"/>
  <c r="M85" i="1"/>
  <c r="L84" i="9" s="1"/>
  <c r="M84" i="1"/>
  <c r="L83" i="9" s="1"/>
  <c r="M83" i="1"/>
  <c r="L82" i="9" s="1"/>
  <c r="M82" i="1"/>
  <c r="L81" i="9" s="1"/>
  <c r="M81" i="1"/>
  <c r="L80" i="9" s="1"/>
  <c r="M80" i="1"/>
  <c r="L79" i="9" s="1"/>
  <c r="M79" i="1"/>
  <c r="L78" i="9" s="1"/>
  <c r="M78" i="1"/>
  <c r="L77" i="9" s="1"/>
  <c r="M77" i="1"/>
  <c r="L76" i="9" s="1"/>
  <c r="M76" i="1"/>
  <c r="L75" i="9" s="1"/>
  <c r="M75" i="1"/>
  <c r="L74" i="9" s="1"/>
  <c r="M74" i="1"/>
  <c r="L73" i="9" s="1"/>
  <c r="M73" i="1"/>
  <c r="L72" i="9" s="1"/>
  <c r="M72" i="1"/>
  <c r="L71" i="9" s="1"/>
  <c r="M71" i="1"/>
  <c r="L70" i="9" s="1"/>
  <c r="M70" i="1"/>
  <c r="L69" i="9" s="1"/>
  <c r="M69" i="1"/>
  <c r="L68" i="9" s="1"/>
  <c r="M68" i="1"/>
  <c r="L67" i="9" s="1"/>
  <c r="M67" i="1"/>
  <c r="L66" i="9" s="1"/>
  <c r="M66" i="1"/>
  <c r="L65" i="9" s="1"/>
  <c r="M65" i="1"/>
  <c r="L64" i="9" s="1"/>
  <c r="M64" i="1"/>
  <c r="L63" i="9" s="1"/>
  <c r="M63" i="1"/>
  <c r="L62" i="9" s="1"/>
  <c r="M62" i="1"/>
  <c r="L61" i="9" s="1"/>
  <c r="M61" i="1"/>
  <c r="L60" i="9" s="1"/>
  <c r="M60" i="1"/>
  <c r="L59" i="9" s="1"/>
  <c r="M59" i="1"/>
  <c r="L58" i="9" s="1"/>
  <c r="M58" i="1"/>
  <c r="L57" i="9" s="1"/>
  <c r="M57" i="1"/>
  <c r="L56" i="9" s="1"/>
  <c r="M56" i="1"/>
  <c r="L55" i="9" s="1"/>
  <c r="M55" i="1"/>
  <c r="L54" i="9" s="1"/>
  <c r="M54" i="1"/>
  <c r="L53" i="9" s="1"/>
  <c r="M53" i="1"/>
  <c r="L52" i="9" s="1"/>
  <c r="M52" i="1"/>
  <c r="L51" i="9" s="1"/>
  <c r="M51" i="1"/>
  <c r="L50" i="9" s="1"/>
  <c r="M50" i="1"/>
  <c r="L49" i="9" s="1"/>
  <c r="M49" i="1"/>
  <c r="L48" i="9" s="1"/>
  <c r="M48" i="1"/>
  <c r="L47" i="9" s="1"/>
  <c r="M47" i="1"/>
  <c r="L46" i="9" s="1"/>
  <c r="M46" i="1"/>
  <c r="L45" i="9" s="1"/>
  <c r="M45" i="1"/>
  <c r="L44" i="9" s="1"/>
  <c r="M44" i="1"/>
  <c r="L43" i="9" s="1"/>
  <c r="M43" i="1"/>
  <c r="L42" i="9" s="1"/>
  <c r="M42" i="1"/>
  <c r="L41" i="9" s="1"/>
  <c r="M41" i="1"/>
  <c r="L40" i="9" s="1"/>
  <c r="M40" i="1"/>
  <c r="L39" i="9" s="1"/>
  <c r="M39" i="1"/>
  <c r="L38" i="9" s="1"/>
  <c r="M38" i="1"/>
  <c r="L37" i="9" s="1"/>
  <c r="M37" i="1"/>
  <c r="L36" i="9" s="1"/>
  <c r="M36" i="1"/>
  <c r="L35" i="9" s="1"/>
  <c r="M35" i="1"/>
  <c r="L34" i="9" s="1"/>
  <c r="M34" i="1"/>
  <c r="L33" i="9" s="1"/>
  <c r="M33" i="1"/>
  <c r="L32" i="9" s="1"/>
  <c r="M32" i="1"/>
  <c r="L31" i="9" s="1"/>
  <c r="M31" i="1"/>
  <c r="L30" i="9" s="1"/>
  <c r="M30" i="1"/>
  <c r="L29" i="9" s="1"/>
  <c r="M29" i="1"/>
  <c r="L28" i="9" s="1"/>
  <c r="M28" i="1"/>
  <c r="L27" i="9" s="1"/>
  <c r="M27" i="1"/>
  <c r="L26" i="9" s="1"/>
  <c r="M26" i="1"/>
  <c r="L25" i="9" s="1"/>
  <c r="M25" i="1"/>
  <c r="L24" i="9" s="1"/>
  <c r="M24" i="1"/>
  <c r="L23" i="9" s="1"/>
  <c r="M23" i="1"/>
  <c r="L22" i="9" s="1"/>
  <c r="M22" i="1"/>
  <c r="L21" i="9" s="1"/>
  <c r="M21" i="1"/>
  <c r="L20" i="9" s="1"/>
  <c r="M20" i="1"/>
  <c r="L19" i="9" s="1"/>
  <c r="M19" i="1"/>
  <c r="L18" i="9" s="1"/>
  <c r="M18" i="1"/>
  <c r="L17" i="9" s="1"/>
  <c r="M17" i="1"/>
  <c r="L16" i="9" s="1"/>
  <c r="M16" i="1"/>
  <c r="L15" i="9" s="1"/>
  <c r="M15" i="1"/>
  <c r="L14" i="9" s="1"/>
  <c r="M14" i="1"/>
  <c r="L13" i="9" s="1"/>
  <c r="M13" i="1"/>
  <c r="L12" i="9" s="1"/>
  <c r="M12" i="1"/>
  <c r="L11" i="9" s="1"/>
  <c r="M11" i="1"/>
  <c r="L10" i="9" s="1"/>
  <c r="M10" i="1"/>
  <c r="L9" i="9" s="1"/>
  <c r="M9" i="1"/>
  <c r="L8" i="9" s="1"/>
  <c r="M8" i="1"/>
  <c r="L7" i="9" s="1"/>
  <c r="M7" i="1"/>
  <c r="L6" i="9" s="1"/>
  <c r="O134" i="1"/>
  <c r="P133" i="9" s="1"/>
  <c r="N134" i="1"/>
  <c r="O133" i="9" s="1"/>
  <c r="O133" i="1"/>
  <c r="P132" i="9" s="1"/>
  <c r="N133" i="1"/>
  <c r="O132" i="9" s="1"/>
  <c r="O132" i="1"/>
  <c r="P131" i="9" s="1"/>
  <c r="N132" i="1"/>
  <c r="O131" i="9" s="1"/>
  <c r="O131" i="1"/>
  <c r="P130" i="9" s="1"/>
  <c r="N131" i="1"/>
  <c r="O130" i="9" s="1"/>
  <c r="O130" i="1"/>
  <c r="P129" i="9" s="1"/>
  <c r="N130" i="1"/>
  <c r="O129" i="9" s="1"/>
  <c r="O128" i="1"/>
  <c r="P127" i="9" s="1"/>
  <c r="N128" i="1"/>
  <c r="O127" i="9" s="1"/>
  <c r="O127" i="1"/>
  <c r="P126" i="9" s="1"/>
  <c r="N127" i="1"/>
  <c r="O126" i="9" s="1"/>
  <c r="O126" i="1"/>
  <c r="P125" i="9" s="1"/>
  <c r="N126" i="1"/>
  <c r="O125" i="9" s="1"/>
  <c r="O125" i="1"/>
  <c r="P124" i="9" s="1"/>
  <c r="N125" i="1"/>
  <c r="O124" i="9" s="1"/>
  <c r="O122" i="1"/>
  <c r="P121" i="9" s="1"/>
  <c r="N122" i="1"/>
  <c r="O121" i="9" s="1"/>
  <c r="O121" i="1"/>
  <c r="P120" i="9" s="1"/>
  <c r="N121" i="1"/>
  <c r="O120" i="9" s="1"/>
  <c r="O120" i="1"/>
  <c r="P119" i="9" s="1"/>
  <c r="N120" i="1"/>
  <c r="O119" i="9" s="1"/>
  <c r="O119" i="1"/>
  <c r="P118" i="9" s="1"/>
  <c r="N119" i="1"/>
  <c r="O118" i="9" s="1"/>
  <c r="O118" i="1"/>
  <c r="P117" i="9" s="1"/>
  <c r="N118" i="1"/>
  <c r="O117" i="9" s="1"/>
  <c r="O117" i="1"/>
  <c r="P116" i="9" s="1"/>
  <c r="N117" i="1"/>
  <c r="O116" i="9" s="1"/>
  <c r="O116" i="1"/>
  <c r="P115" i="9" s="1"/>
  <c r="N116" i="1"/>
  <c r="O115" i="9" s="1"/>
  <c r="O115" i="1"/>
  <c r="P114" i="9" s="1"/>
  <c r="N115" i="1"/>
  <c r="O114" i="9" s="1"/>
  <c r="O114" i="1"/>
  <c r="P113" i="9" s="1"/>
  <c r="N114" i="1"/>
  <c r="O113" i="9" s="1"/>
  <c r="O113" i="1"/>
  <c r="P112" i="9" s="1"/>
  <c r="N113" i="1"/>
  <c r="O112" i="9" s="1"/>
  <c r="O112" i="1"/>
  <c r="P111" i="9" s="1"/>
  <c r="N112" i="1"/>
  <c r="O111" i="9" s="1"/>
  <c r="O111" i="1"/>
  <c r="P110" i="9" s="1"/>
  <c r="N111" i="1"/>
  <c r="O110" i="9" s="1"/>
  <c r="O110" i="1"/>
  <c r="P109" i="9" s="1"/>
  <c r="N110" i="1"/>
  <c r="O109" i="9" s="1"/>
  <c r="O109" i="1"/>
  <c r="P108" i="9" s="1"/>
  <c r="N109" i="1"/>
  <c r="O108" i="9" s="1"/>
  <c r="O108" i="1"/>
  <c r="P107" i="9" s="1"/>
  <c r="N108" i="1"/>
  <c r="O107" i="9" s="1"/>
  <c r="O107" i="1"/>
  <c r="P106" i="9" s="1"/>
  <c r="N107" i="1"/>
  <c r="O106" i="9" s="1"/>
  <c r="O106" i="1"/>
  <c r="P105" i="9" s="1"/>
  <c r="N106" i="1"/>
  <c r="O105" i="9" s="1"/>
  <c r="O105" i="1"/>
  <c r="P104" i="9" s="1"/>
  <c r="N105" i="1"/>
  <c r="O104" i="9" s="1"/>
  <c r="O104" i="1"/>
  <c r="P103" i="9" s="1"/>
  <c r="N104" i="1"/>
  <c r="O103" i="9" s="1"/>
  <c r="O103" i="1"/>
  <c r="P102" i="9" s="1"/>
  <c r="N103" i="1"/>
  <c r="O102" i="9" s="1"/>
  <c r="O102" i="1"/>
  <c r="P101" i="9" s="1"/>
  <c r="N102" i="1"/>
  <c r="O101" i="9" s="1"/>
  <c r="O101" i="1"/>
  <c r="P100" i="9" s="1"/>
  <c r="N101" i="1"/>
  <c r="O100" i="9" s="1"/>
  <c r="O100" i="1"/>
  <c r="P99" i="9" s="1"/>
  <c r="N100" i="1"/>
  <c r="O99" i="9" s="1"/>
  <c r="O99" i="1"/>
  <c r="P98" i="9" s="1"/>
  <c r="N99" i="1"/>
  <c r="O98" i="9" s="1"/>
  <c r="O98" i="1"/>
  <c r="P97" i="9" s="1"/>
  <c r="N98" i="1"/>
  <c r="O97" i="9" s="1"/>
  <c r="O97" i="1"/>
  <c r="P96" i="9" s="1"/>
  <c r="N97" i="1"/>
  <c r="O96" i="9" s="1"/>
  <c r="O96" i="1"/>
  <c r="P95" i="9" s="1"/>
  <c r="N96" i="1"/>
  <c r="O95" i="9" s="1"/>
  <c r="O95" i="1"/>
  <c r="P94" i="9" s="1"/>
  <c r="N95" i="1"/>
  <c r="O94" i="9" s="1"/>
  <c r="O94" i="1"/>
  <c r="P93" i="9" s="1"/>
  <c r="N94" i="1"/>
  <c r="O93" i="9" s="1"/>
  <c r="O93" i="1"/>
  <c r="P92" i="9" s="1"/>
  <c r="N93" i="1"/>
  <c r="O92" i="9" s="1"/>
  <c r="O92" i="1"/>
  <c r="P91" i="9" s="1"/>
  <c r="N92" i="1"/>
  <c r="O91" i="9" s="1"/>
  <c r="O91" i="1"/>
  <c r="P90" i="9" s="1"/>
  <c r="N91" i="1"/>
  <c r="O90" i="9" s="1"/>
  <c r="O90" i="1"/>
  <c r="P89" i="9" s="1"/>
  <c r="N90" i="1"/>
  <c r="O89" i="9" s="1"/>
  <c r="O89" i="1"/>
  <c r="P88" i="9" s="1"/>
  <c r="N89" i="1"/>
  <c r="O88" i="9" s="1"/>
  <c r="O88" i="1"/>
  <c r="P87" i="9" s="1"/>
  <c r="N88" i="1"/>
  <c r="O87" i="9" s="1"/>
  <c r="O87" i="1"/>
  <c r="P86" i="9" s="1"/>
  <c r="N87" i="1"/>
  <c r="O86" i="9" s="1"/>
  <c r="O86" i="1"/>
  <c r="P85" i="9" s="1"/>
  <c r="N86" i="1"/>
  <c r="O85" i="9" s="1"/>
  <c r="O85" i="1"/>
  <c r="P84" i="9" s="1"/>
  <c r="N85" i="1"/>
  <c r="O84" i="9" s="1"/>
  <c r="O84" i="1"/>
  <c r="P83" i="9" s="1"/>
  <c r="N84" i="1"/>
  <c r="O83" i="9" s="1"/>
  <c r="O83" i="1"/>
  <c r="P82" i="9" s="1"/>
  <c r="N83" i="1"/>
  <c r="O82" i="9" s="1"/>
  <c r="O82" i="1"/>
  <c r="P81" i="9" s="1"/>
  <c r="N82" i="1"/>
  <c r="O81" i="9" s="1"/>
  <c r="O81" i="1"/>
  <c r="P80" i="9" s="1"/>
  <c r="N81" i="1"/>
  <c r="O80" i="9" s="1"/>
  <c r="O80" i="1"/>
  <c r="P79" i="9" s="1"/>
  <c r="N80" i="1"/>
  <c r="O79" i="9" s="1"/>
  <c r="O79" i="1"/>
  <c r="P78" i="9" s="1"/>
  <c r="N79" i="1"/>
  <c r="O78" i="9" s="1"/>
  <c r="O78" i="1"/>
  <c r="P77" i="9" s="1"/>
  <c r="N78" i="1"/>
  <c r="O77" i="9" s="1"/>
  <c r="O77" i="1"/>
  <c r="P76" i="9" s="1"/>
  <c r="N77" i="1"/>
  <c r="O76" i="9" s="1"/>
  <c r="O76" i="1"/>
  <c r="P75" i="9" s="1"/>
  <c r="N76" i="1"/>
  <c r="O75" i="9" s="1"/>
  <c r="O75" i="1"/>
  <c r="P74" i="9" s="1"/>
  <c r="N75" i="1"/>
  <c r="O74" i="9" s="1"/>
  <c r="O74" i="1"/>
  <c r="P73" i="9" s="1"/>
  <c r="N74" i="1"/>
  <c r="O73" i="9" s="1"/>
  <c r="O73" i="1"/>
  <c r="P72" i="9" s="1"/>
  <c r="N73" i="1"/>
  <c r="O72" i="9" s="1"/>
  <c r="O72" i="1"/>
  <c r="P71" i="9" s="1"/>
  <c r="N72" i="1"/>
  <c r="O71" i="9" s="1"/>
  <c r="O71" i="1"/>
  <c r="P70" i="9" s="1"/>
  <c r="N71" i="1"/>
  <c r="O70" i="9" s="1"/>
  <c r="O70" i="1"/>
  <c r="P69" i="9" s="1"/>
  <c r="N70" i="1"/>
  <c r="O69" i="9" s="1"/>
  <c r="O69" i="1"/>
  <c r="P68" i="9" s="1"/>
  <c r="N69" i="1"/>
  <c r="O68" i="9" s="1"/>
  <c r="O67" i="1"/>
  <c r="P66" i="9" s="1"/>
  <c r="N67" i="1"/>
  <c r="O66" i="9" s="1"/>
  <c r="O66" i="1"/>
  <c r="P65" i="9" s="1"/>
  <c r="N66" i="1"/>
  <c r="O65" i="9" s="1"/>
  <c r="O65" i="1"/>
  <c r="P64" i="9" s="1"/>
  <c r="N65" i="1"/>
  <c r="O64" i="9" s="1"/>
  <c r="O64" i="1"/>
  <c r="P63" i="9" s="1"/>
  <c r="N64" i="1"/>
  <c r="O63" i="9" s="1"/>
  <c r="O63" i="1"/>
  <c r="P62" i="9" s="1"/>
  <c r="N63" i="1"/>
  <c r="O62" i="9" s="1"/>
  <c r="O62" i="1"/>
  <c r="P61" i="9" s="1"/>
  <c r="N62" i="1"/>
  <c r="O61" i="9" s="1"/>
  <c r="O61" i="1"/>
  <c r="P60" i="9" s="1"/>
  <c r="N61" i="1"/>
  <c r="O60" i="9" s="1"/>
  <c r="O60" i="1"/>
  <c r="P59" i="9" s="1"/>
  <c r="N60" i="1"/>
  <c r="O59" i="9" s="1"/>
  <c r="O59" i="1"/>
  <c r="P58" i="9" s="1"/>
  <c r="N59" i="1"/>
  <c r="O58" i="9" s="1"/>
  <c r="O58" i="1"/>
  <c r="P57" i="9" s="1"/>
  <c r="N58" i="1"/>
  <c r="O57" i="9" s="1"/>
  <c r="O57" i="1"/>
  <c r="P56" i="9" s="1"/>
  <c r="N57" i="1"/>
  <c r="O56" i="9" s="1"/>
  <c r="O56" i="1"/>
  <c r="P55" i="9" s="1"/>
  <c r="N56" i="1"/>
  <c r="O55" i="9" s="1"/>
  <c r="O55" i="1"/>
  <c r="P54" i="9" s="1"/>
  <c r="N55" i="1"/>
  <c r="O54" i="9" s="1"/>
  <c r="O54" i="1"/>
  <c r="P53" i="9" s="1"/>
  <c r="N54" i="1"/>
  <c r="O53" i="9" s="1"/>
  <c r="O53" i="1"/>
  <c r="P52" i="9" s="1"/>
  <c r="N53" i="1"/>
  <c r="O52" i="9" s="1"/>
  <c r="O52" i="1"/>
  <c r="P51" i="9" s="1"/>
  <c r="N52" i="1"/>
  <c r="O51" i="9" s="1"/>
  <c r="O51" i="1"/>
  <c r="P50" i="9" s="1"/>
  <c r="N51" i="1"/>
  <c r="O50" i="9" s="1"/>
  <c r="O50" i="1"/>
  <c r="P49" i="9" s="1"/>
  <c r="N50" i="1"/>
  <c r="O49" i="9" s="1"/>
  <c r="O49" i="1"/>
  <c r="P48" i="9" s="1"/>
  <c r="N49" i="1"/>
  <c r="O48" i="9" s="1"/>
  <c r="O48" i="1"/>
  <c r="P47" i="9" s="1"/>
  <c r="N48" i="1"/>
  <c r="O47" i="9" s="1"/>
  <c r="O47" i="1"/>
  <c r="P46" i="9" s="1"/>
  <c r="N47" i="1"/>
  <c r="O46" i="9" s="1"/>
  <c r="O46" i="1"/>
  <c r="P45" i="9" s="1"/>
  <c r="N46" i="1"/>
  <c r="O45" i="9" s="1"/>
  <c r="O45" i="1"/>
  <c r="P44" i="9" s="1"/>
  <c r="N45" i="1"/>
  <c r="O44" i="9" s="1"/>
  <c r="O44" i="1"/>
  <c r="P43" i="9" s="1"/>
  <c r="N44" i="1"/>
  <c r="O43" i="9" s="1"/>
  <c r="O43" i="1"/>
  <c r="P42" i="9" s="1"/>
  <c r="N43" i="1"/>
  <c r="O42" i="9" s="1"/>
  <c r="O42" i="1"/>
  <c r="P41" i="9" s="1"/>
  <c r="N42" i="1"/>
  <c r="O41" i="9" s="1"/>
  <c r="O41" i="1"/>
  <c r="P40" i="9" s="1"/>
  <c r="N41" i="1"/>
  <c r="O40" i="9" s="1"/>
  <c r="O39" i="1"/>
  <c r="P38" i="9" s="1"/>
  <c r="N39" i="1"/>
  <c r="O38" i="9" s="1"/>
  <c r="O38" i="1"/>
  <c r="P37" i="9" s="1"/>
  <c r="N38" i="1"/>
  <c r="O37" i="9" s="1"/>
  <c r="O37" i="1"/>
  <c r="P36" i="9" s="1"/>
  <c r="N37" i="1"/>
  <c r="O36" i="9" s="1"/>
  <c r="O36" i="1"/>
  <c r="P35" i="9" s="1"/>
  <c r="N36" i="1"/>
  <c r="O35" i="9" s="1"/>
  <c r="O35" i="1"/>
  <c r="P34" i="9" s="1"/>
  <c r="N35" i="1"/>
  <c r="O34" i="9" s="1"/>
  <c r="O34" i="1"/>
  <c r="P33" i="9" s="1"/>
  <c r="N34" i="1"/>
  <c r="O33" i="9" s="1"/>
  <c r="O33" i="1"/>
  <c r="P32" i="9" s="1"/>
  <c r="N33" i="1"/>
  <c r="O32" i="9" s="1"/>
  <c r="O32" i="1"/>
  <c r="P31" i="9" s="1"/>
  <c r="N32" i="1"/>
  <c r="O31" i="9" s="1"/>
  <c r="O31" i="1"/>
  <c r="P30" i="9" s="1"/>
  <c r="N31" i="1"/>
  <c r="O30" i="9" s="1"/>
  <c r="O30" i="1"/>
  <c r="P29" i="9" s="1"/>
  <c r="N30" i="1"/>
  <c r="O29" i="9" s="1"/>
  <c r="O28" i="1"/>
  <c r="P27" i="9" s="1"/>
  <c r="N28" i="1"/>
  <c r="O27" i="9" s="1"/>
  <c r="O27" i="1"/>
  <c r="P26" i="9" s="1"/>
  <c r="N27" i="1"/>
  <c r="O26" i="9" s="1"/>
  <c r="O26" i="1"/>
  <c r="P25" i="9" s="1"/>
  <c r="N26" i="1"/>
  <c r="O25" i="9" s="1"/>
  <c r="O25" i="1"/>
  <c r="P24" i="9" s="1"/>
  <c r="N25" i="1"/>
  <c r="O24" i="9" s="1"/>
  <c r="O24" i="1"/>
  <c r="P23" i="9" s="1"/>
  <c r="N24" i="1"/>
  <c r="O23" i="9" s="1"/>
  <c r="O23" i="1"/>
  <c r="P22" i="9" s="1"/>
  <c r="N23" i="1"/>
  <c r="O22" i="9" s="1"/>
  <c r="O22" i="1"/>
  <c r="P21" i="9" s="1"/>
  <c r="N22" i="1"/>
  <c r="O21" i="9" s="1"/>
  <c r="O21" i="1"/>
  <c r="P20" i="9" s="1"/>
  <c r="N21" i="1"/>
  <c r="O20" i="9" s="1"/>
  <c r="O20" i="1"/>
  <c r="P19" i="9" s="1"/>
  <c r="N20" i="1"/>
  <c r="O19" i="9" s="1"/>
  <c r="O19" i="1"/>
  <c r="P18" i="9" s="1"/>
  <c r="N19" i="1"/>
  <c r="O18" i="9" s="1"/>
  <c r="O18" i="1"/>
  <c r="P17" i="9" s="1"/>
  <c r="N18" i="1"/>
  <c r="O17" i="9" s="1"/>
  <c r="O17" i="1"/>
  <c r="P16" i="9" s="1"/>
  <c r="N17" i="1"/>
  <c r="O16" i="9" s="1"/>
  <c r="O16" i="1"/>
  <c r="P15" i="9" s="1"/>
  <c r="N16" i="1"/>
  <c r="O15" i="9" s="1"/>
  <c r="O15" i="1"/>
  <c r="P14" i="9" s="1"/>
  <c r="N15" i="1"/>
  <c r="O14" i="9" s="1"/>
  <c r="O14" i="1"/>
  <c r="P13" i="9" s="1"/>
  <c r="N14" i="1"/>
  <c r="O13" i="9" s="1"/>
  <c r="O13" i="1"/>
  <c r="P12" i="9" s="1"/>
  <c r="N13" i="1"/>
  <c r="O12" i="9" s="1"/>
  <c r="O12" i="1"/>
  <c r="P11" i="9" s="1"/>
  <c r="N12" i="1"/>
  <c r="O11" i="9" s="1"/>
  <c r="O11" i="1"/>
  <c r="P10" i="9" s="1"/>
  <c r="N11" i="1"/>
  <c r="O10" i="9" s="1"/>
  <c r="O10" i="1"/>
  <c r="P9" i="9" s="1"/>
  <c r="N10" i="1"/>
  <c r="O9" i="9" s="1"/>
  <c r="O9" i="1"/>
  <c r="P8" i="9" s="1"/>
  <c r="N9" i="1"/>
  <c r="O8" i="9" s="1"/>
  <c r="O8" i="1"/>
  <c r="P7" i="9" s="1"/>
  <c r="N8" i="1"/>
  <c r="O7" i="9" s="1"/>
  <c r="O7" i="1"/>
  <c r="P6" i="9" s="1"/>
  <c r="N7" i="1"/>
  <c r="O6" i="9" s="1"/>
  <c r="M136" i="1" l="1"/>
  <c r="J129" i="6"/>
  <c r="AH137" i="2" s="1"/>
  <c r="AK137" i="2" s="1"/>
  <c r="J128" i="6"/>
  <c r="AH136" i="2" s="1"/>
  <c r="AK136" i="2" s="1"/>
  <c r="J85" i="6"/>
  <c r="AH93" i="2" s="1"/>
  <c r="AK93" i="2" s="1"/>
  <c r="J131" i="6"/>
  <c r="AH139" i="2" s="1"/>
  <c r="AK139" i="2" s="1"/>
  <c r="J130" i="6"/>
  <c r="AH138" i="2" s="1"/>
  <c r="AK138" i="2" s="1"/>
  <c r="J127" i="6"/>
  <c r="AH135" i="2" s="1"/>
  <c r="AK135" i="2" s="1"/>
  <c r="J126" i="6"/>
  <c r="AH134" i="2" s="1"/>
  <c r="AK134" i="2" s="1"/>
  <c r="J125" i="6"/>
  <c r="AH133" i="2" s="1"/>
  <c r="AK133" i="2" s="1"/>
  <c r="J124" i="6"/>
  <c r="AH132" i="2" s="1"/>
  <c r="AK132" i="2" s="1"/>
  <c r="J123" i="6"/>
  <c r="AH131" i="2" s="1"/>
  <c r="AK131" i="2" s="1"/>
  <c r="J122" i="6"/>
  <c r="AH130" i="2" s="1"/>
  <c r="AK130" i="2" s="1"/>
  <c r="J121" i="6"/>
  <c r="AH129" i="2" s="1"/>
  <c r="AK129" i="2" s="1"/>
  <c r="J120" i="6"/>
  <c r="AH128" i="2" s="1"/>
  <c r="AK128" i="2" s="1"/>
  <c r="J119" i="6"/>
  <c r="AH127" i="2" s="1"/>
  <c r="AK127" i="2" s="1"/>
  <c r="J118" i="6"/>
  <c r="AH126" i="2" s="1"/>
  <c r="AK126" i="2" s="1"/>
  <c r="J117" i="6"/>
  <c r="AH125" i="2" s="1"/>
  <c r="AK125" i="2" s="1"/>
  <c r="J116" i="6"/>
  <c r="AH124" i="2" s="1"/>
  <c r="AK124" i="2" s="1"/>
  <c r="J115" i="6"/>
  <c r="AH123" i="2" s="1"/>
  <c r="AK123" i="2" s="1"/>
  <c r="J114" i="6"/>
  <c r="AH122" i="2" s="1"/>
  <c r="AK122" i="2" s="1"/>
  <c r="J113" i="6"/>
  <c r="AH121" i="2" s="1"/>
  <c r="AK121" i="2" s="1"/>
  <c r="J112" i="6"/>
  <c r="AH120" i="2" s="1"/>
  <c r="AK120" i="2" s="1"/>
  <c r="J111" i="6"/>
  <c r="AH119" i="2" s="1"/>
  <c r="AK119" i="2" s="1"/>
  <c r="J110" i="6"/>
  <c r="AH118" i="2" s="1"/>
  <c r="AK118" i="2" s="1"/>
  <c r="J109" i="6"/>
  <c r="AH117" i="2" s="1"/>
  <c r="AK117" i="2" s="1"/>
  <c r="J108" i="6"/>
  <c r="AH116" i="2" s="1"/>
  <c r="AK116" i="2" s="1"/>
  <c r="J107" i="6"/>
  <c r="AH115" i="2" s="1"/>
  <c r="AK115" i="2" s="1"/>
  <c r="J106" i="6"/>
  <c r="AH114" i="2" s="1"/>
  <c r="AK114" i="2" s="1"/>
  <c r="J105" i="6"/>
  <c r="AH113" i="2" s="1"/>
  <c r="AK113" i="2" s="1"/>
  <c r="J104" i="6"/>
  <c r="AH112" i="2" s="1"/>
  <c r="AK112" i="2" s="1"/>
  <c r="J103" i="6"/>
  <c r="AH111" i="2" s="1"/>
  <c r="AK111" i="2" s="1"/>
  <c r="J102" i="6"/>
  <c r="AH110" i="2" s="1"/>
  <c r="AK110" i="2" s="1"/>
  <c r="J101" i="6"/>
  <c r="AH109" i="2" s="1"/>
  <c r="AK109" i="2" s="1"/>
  <c r="J100" i="6"/>
  <c r="AH108" i="2" s="1"/>
  <c r="AK108" i="2" s="1"/>
  <c r="J99" i="6"/>
  <c r="AH107" i="2" s="1"/>
  <c r="AK107" i="2" s="1"/>
  <c r="J98" i="6"/>
  <c r="AH106" i="2" s="1"/>
  <c r="AK106" i="2" s="1"/>
  <c r="J97" i="6"/>
  <c r="AH105" i="2" s="1"/>
  <c r="AK105" i="2" s="1"/>
  <c r="J96" i="6"/>
  <c r="AH104" i="2" s="1"/>
  <c r="AK104" i="2" s="1"/>
  <c r="J95" i="6"/>
  <c r="AH103" i="2" s="1"/>
  <c r="AK103" i="2" s="1"/>
  <c r="J94" i="6"/>
  <c r="AH102" i="2" s="1"/>
  <c r="AK102" i="2" s="1"/>
  <c r="J93" i="6"/>
  <c r="AH101" i="2" s="1"/>
  <c r="AK101" i="2" s="1"/>
  <c r="J92" i="6"/>
  <c r="AH100" i="2" s="1"/>
  <c r="AK100" i="2" s="1"/>
  <c r="J91" i="6"/>
  <c r="AH99" i="2" s="1"/>
  <c r="AK99" i="2" s="1"/>
  <c r="J90" i="6"/>
  <c r="AH98" i="2" s="1"/>
  <c r="AK98" i="2" s="1"/>
  <c r="J89" i="6"/>
  <c r="AH97" i="2" s="1"/>
  <c r="AK97" i="2" s="1"/>
  <c r="J88" i="6"/>
  <c r="AH96" i="2" s="1"/>
  <c r="AK96" i="2" s="1"/>
  <c r="J87" i="6"/>
  <c r="AH95" i="2" s="1"/>
  <c r="AK95" i="2" s="1"/>
  <c r="J86" i="6"/>
  <c r="AH94" i="2" s="1"/>
  <c r="AK94" i="2" s="1"/>
  <c r="J84" i="6"/>
  <c r="AH92" i="2" s="1"/>
  <c r="AK92" i="2" s="1"/>
  <c r="J83" i="6"/>
  <c r="AH91" i="2" s="1"/>
  <c r="AK91" i="2" s="1"/>
  <c r="J82" i="6"/>
  <c r="AH90" i="2" s="1"/>
  <c r="AK90" i="2" s="1"/>
  <c r="J81" i="6"/>
  <c r="AH89" i="2" s="1"/>
  <c r="AK89" i="2" s="1"/>
  <c r="J80" i="6"/>
  <c r="AH88" i="2" s="1"/>
  <c r="AK88" i="2" s="1"/>
  <c r="J79" i="6"/>
  <c r="AH87" i="2" s="1"/>
  <c r="AK87" i="2" s="1"/>
  <c r="J78" i="6"/>
  <c r="AH86" i="2" s="1"/>
  <c r="AK86" i="2" s="1"/>
  <c r="J77" i="6"/>
  <c r="AH85" i="2" s="1"/>
  <c r="AK85" i="2" s="1"/>
  <c r="J76" i="6"/>
  <c r="AH84" i="2" s="1"/>
  <c r="AK84" i="2" s="1"/>
  <c r="J75" i="6"/>
  <c r="AH83" i="2" s="1"/>
  <c r="AK83" i="2" s="1"/>
  <c r="J74" i="6"/>
  <c r="AH82" i="2" s="1"/>
  <c r="AK82" i="2" s="1"/>
  <c r="J73" i="6"/>
  <c r="AH81" i="2" s="1"/>
  <c r="AK81" i="2" s="1"/>
  <c r="J72" i="6"/>
  <c r="AH80" i="2" s="1"/>
  <c r="AK80" i="2" s="1"/>
  <c r="J71" i="6"/>
  <c r="AH79" i="2" s="1"/>
  <c r="AK79" i="2" s="1"/>
  <c r="J70" i="6"/>
  <c r="AH78" i="2" s="1"/>
  <c r="AK78" i="2" s="1"/>
  <c r="J69" i="6"/>
  <c r="AH77" i="2" s="1"/>
  <c r="AK77" i="2" s="1"/>
  <c r="J68" i="6"/>
  <c r="AH76" i="2" s="1"/>
  <c r="AK76" i="2" s="1"/>
  <c r="J67" i="6"/>
  <c r="AH75" i="2" s="1"/>
  <c r="AK75" i="2" s="1"/>
  <c r="J66" i="6"/>
  <c r="AH74" i="2" s="1"/>
  <c r="AK74" i="2" s="1"/>
  <c r="J65" i="6"/>
  <c r="AH73" i="2" s="1"/>
  <c r="AK73" i="2" s="1"/>
  <c r="J64" i="6"/>
  <c r="AH72" i="2" s="1"/>
  <c r="AK72" i="2" s="1"/>
  <c r="J63" i="6"/>
  <c r="AH71" i="2" s="1"/>
  <c r="AK71" i="2" s="1"/>
  <c r="J62" i="6"/>
  <c r="AH70" i="2" s="1"/>
  <c r="AK70" i="2" s="1"/>
  <c r="J23" i="6"/>
  <c r="AH31" i="2" s="1"/>
  <c r="AK31" i="2" s="1"/>
  <c r="J46" i="6"/>
  <c r="AH54" i="2" s="1"/>
  <c r="AK54" i="2" s="1"/>
  <c r="J45" i="6"/>
  <c r="AH53" i="2" s="1"/>
  <c r="AK53" i="2" s="1"/>
  <c r="J61" i="6"/>
  <c r="AH69" i="2" s="1"/>
  <c r="AK69" i="2" s="1"/>
  <c r="J60" i="6"/>
  <c r="AH68" i="2" s="1"/>
  <c r="AK68" i="2" s="1"/>
  <c r="J58" i="6"/>
  <c r="AH66" i="2" s="1"/>
  <c r="AK66" i="2" s="1"/>
  <c r="J56" i="6"/>
  <c r="AH64" i="2" s="1"/>
  <c r="AK64" i="2" s="1"/>
  <c r="J55" i="6"/>
  <c r="AH63" i="2" s="1"/>
  <c r="AK63" i="2" s="1"/>
  <c r="J54" i="6"/>
  <c r="AH62" i="2" s="1"/>
  <c r="AK62" i="2" s="1"/>
  <c r="J53" i="6"/>
  <c r="AH61" i="2" s="1"/>
  <c r="AK61" i="2" s="1"/>
  <c r="J52" i="6"/>
  <c r="AH60" i="2" s="1"/>
  <c r="AK60" i="2" s="1"/>
  <c r="J51" i="6"/>
  <c r="AH59" i="2" s="1"/>
  <c r="AK59" i="2" s="1"/>
  <c r="J50" i="6"/>
  <c r="AH58" i="2" s="1"/>
  <c r="AK58" i="2" s="1"/>
  <c r="J49" i="6"/>
  <c r="AH57" i="2" s="1"/>
  <c r="AK57" i="2" s="1"/>
  <c r="J48" i="6"/>
  <c r="AH56" i="2" s="1"/>
  <c r="AK56" i="2" s="1"/>
  <c r="J47" i="6"/>
  <c r="AH55" i="2" s="1"/>
  <c r="AK55" i="2" s="1"/>
  <c r="J44" i="6"/>
  <c r="AH52" i="2" s="1"/>
  <c r="AK52" i="2" s="1"/>
  <c r="J43" i="6"/>
  <c r="AH51" i="2" s="1"/>
  <c r="AK51" i="2" s="1"/>
  <c r="J42" i="6"/>
  <c r="AH50" i="2" s="1"/>
  <c r="AK50" i="2" s="1"/>
  <c r="J41" i="6"/>
  <c r="AH49" i="2" s="1"/>
  <c r="AK49" i="2" s="1"/>
  <c r="J40" i="6"/>
  <c r="AH48" i="2" s="1"/>
  <c r="AK48" i="2" s="1"/>
  <c r="J39" i="6"/>
  <c r="AH47" i="2" s="1"/>
  <c r="AK47" i="2" s="1"/>
  <c r="J38" i="6"/>
  <c r="AH46" i="2" s="1"/>
  <c r="AK46" i="2" s="1"/>
  <c r="J37" i="6"/>
  <c r="AH45" i="2" s="1"/>
  <c r="AK45" i="2" s="1"/>
  <c r="J36" i="6"/>
  <c r="AH44" i="2" s="1"/>
  <c r="AK44" i="2" s="1"/>
  <c r="J35" i="6"/>
  <c r="AH43" i="2" s="1"/>
  <c r="AK43" i="2" s="1"/>
  <c r="J34" i="6"/>
  <c r="AH42" i="2" s="1"/>
  <c r="AK42" i="2" s="1"/>
  <c r="J33" i="6"/>
  <c r="AH41" i="2" s="1"/>
  <c r="AK41" i="2" s="1"/>
  <c r="J32" i="6"/>
  <c r="AH40" i="2" s="1"/>
  <c r="AK40" i="2" s="1"/>
  <c r="J31" i="6"/>
  <c r="AH39" i="2" s="1"/>
  <c r="AK39" i="2" s="1"/>
  <c r="J30" i="6"/>
  <c r="AH38" i="2" s="1"/>
  <c r="AK38" i="2" s="1"/>
  <c r="J29" i="6"/>
  <c r="AH37" i="2" s="1"/>
  <c r="AK37" i="2" s="1"/>
  <c r="J28" i="6"/>
  <c r="AH36" i="2" s="1"/>
  <c r="AK36" i="2" s="1"/>
  <c r="J27" i="6"/>
  <c r="AH35" i="2" s="1"/>
  <c r="AK35" i="2" s="1"/>
  <c r="J26" i="6"/>
  <c r="AH34" i="2" s="1"/>
  <c r="AK34" i="2" s="1"/>
  <c r="J25" i="6"/>
  <c r="AH33" i="2" s="1"/>
  <c r="AK33" i="2" s="1"/>
  <c r="J22" i="6"/>
  <c r="AH30" i="2" s="1"/>
  <c r="AK30" i="2" s="1"/>
  <c r="J21" i="6"/>
  <c r="AH29" i="2" s="1"/>
  <c r="AK29" i="2" s="1"/>
  <c r="J20" i="6"/>
  <c r="AH28" i="2" s="1"/>
  <c r="AK28" i="2" s="1"/>
  <c r="J19" i="6"/>
  <c r="AH27" i="2" s="1"/>
  <c r="AK27" i="2" s="1"/>
  <c r="J18" i="6"/>
  <c r="AH26" i="2" s="1"/>
  <c r="AK26" i="2" s="1"/>
  <c r="J17" i="6"/>
  <c r="AH25" i="2" s="1"/>
  <c r="AK25" i="2" s="1"/>
  <c r="J16" i="6"/>
  <c r="AH24" i="2" s="1"/>
  <c r="AK24" i="2" s="1"/>
  <c r="J15" i="6"/>
  <c r="AH23" i="2" s="1"/>
  <c r="AK23" i="2" s="1"/>
  <c r="J14" i="6"/>
  <c r="AH22" i="2" s="1"/>
  <c r="AK22" i="2" s="1"/>
  <c r="J13" i="6"/>
  <c r="AH21" i="2" s="1"/>
  <c r="AK21" i="2" s="1"/>
  <c r="J12" i="6"/>
  <c r="AH20" i="2" s="1"/>
  <c r="AK20" i="2" s="1"/>
  <c r="AH18" i="2"/>
  <c r="AK18" i="2" s="1"/>
  <c r="AH19" i="2"/>
  <c r="AK19" i="2" s="1"/>
  <c r="AH17" i="2"/>
  <c r="AK17" i="2" s="1"/>
  <c r="AH16" i="2"/>
  <c r="AK16" i="2" s="1"/>
  <c r="AH15" i="2"/>
  <c r="AK15" i="2" s="1"/>
  <c r="J6" i="6"/>
  <c r="AH14" i="2" s="1"/>
  <c r="AK14" i="2" s="1"/>
  <c r="J5" i="6"/>
  <c r="AH13" i="2" s="1"/>
  <c r="AK13" i="2" s="1"/>
  <c r="J4" i="6"/>
  <c r="AH12" i="2" s="1"/>
  <c r="AK12" i="2" s="1"/>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AG106" i="2" s="1"/>
  <c r="AJ106" i="2" s="1"/>
  <c r="AM106" i="2" s="1"/>
  <c r="I97" i="6"/>
  <c r="AG105" i="2" s="1"/>
  <c r="AJ105" i="2" s="1"/>
  <c r="AM105" i="2" s="1"/>
  <c r="I96" i="6"/>
  <c r="AG104" i="2" s="1"/>
  <c r="AJ104" i="2" s="1"/>
  <c r="AM104" i="2" s="1"/>
  <c r="I95" i="6"/>
  <c r="AG103" i="2" s="1"/>
  <c r="AJ103" i="2" s="1"/>
  <c r="AM103" i="2" s="1"/>
  <c r="I94" i="6"/>
  <c r="AG102" i="2" s="1"/>
  <c r="AJ102" i="2" s="1"/>
  <c r="AM102" i="2" s="1"/>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F97" i="1" l="1"/>
  <c r="F98" i="1"/>
  <c r="F101" i="1"/>
  <c r="F99" i="1"/>
  <c r="F100" i="1"/>
  <c r="AG14" i="2"/>
  <c r="AJ14" i="2" s="1"/>
  <c r="AM14" i="2" s="1"/>
  <c r="K6" i="6"/>
  <c r="AI14" i="2" s="1"/>
  <c r="AL14" i="2" s="1"/>
  <c r="AG30" i="2"/>
  <c r="AJ30" i="2" s="1"/>
  <c r="AM30" i="2" s="1"/>
  <c r="K22" i="6"/>
  <c r="AI30" i="2" s="1"/>
  <c r="AL30" i="2" s="1"/>
  <c r="AG42" i="2"/>
  <c r="AJ42" i="2" s="1"/>
  <c r="AM42" i="2" s="1"/>
  <c r="K34" i="6"/>
  <c r="AI42" i="2" s="1"/>
  <c r="AL42" i="2" s="1"/>
  <c r="AG15" i="2"/>
  <c r="AJ15" i="2" s="1"/>
  <c r="AM15" i="2" s="1"/>
  <c r="K7" i="6"/>
  <c r="AI15" i="2" s="1"/>
  <c r="AL15" i="2" s="1"/>
  <c r="K15" i="6"/>
  <c r="AI23" i="2" s="1"/>
  <c r="AL23" i="2" s="1"/>
  <c r="AG23" i="2"/>
  <c r="AJ23" i="2" s="1"/>
  <c r="AM23" i="2" s="1"/>
  <c r="AG35" i="2"/>
  <c r="AJ35" i="2" s="1"/>
  <c r="AM35" i="2" s="1"/>
  <c r="K27" i="6"/>
  <c r="AI35" i="2" s="1"/>
  <c r="AL35" i="2" s="1"/>
  <c r="K5" i="6"/>
  <c r="AI13" i="2" s="1"/>
  <c r="AL13" i="2" s="1"/>
  <c r="AG13" i="2"/>
  <c r="AJ13" i="2" s="1"/>
  <c r="AM13" i="2" s="1"/>
  <c r="AG17" i="2"/>
  <c r="AJ17" i="2" s="1"/>
  <c r="AM17" i="2" s="1"/>
  <c r="K9" i="6"/>
  <c r="AI17" i="2" s="1"/>
  <c r="AL17" i="2" s="1"/>
  <c r="AG21" i="2"/>
  <c r="AJ21" i="2" s="1"/>
  <c r="AM21" i="2" s="1"/>
  <c r="K13" i="6"/>
  <c r="AI21" i="2" s="1"/>
  <c r="AL21" i="2" s="1"/>
  <c r="K17" i="6"/>
  <c r="AI25" i="2" s="1"/>
  <c r="AL25" i="2" s="1"/>
  <c r="AG25" i="2"/>
  <c r="AJ25" i="2" s="1"/>
  <c r="AM25" i="2" s="1"/>
  <c r="AG29" i="2"/>
  <c r="AJ29" i="2" s="1"/>
  <c r="AM29" i="2" s="1"/>
  <c r="K21" i="6"/>
  <c r="AI29" i="2" s="1"/>
  <c r="AL29" i="2" s="1"/>
  <c r="AG33" i="2"/>
  <c r="AJ33" i="2" s="1"/>
  <c r="AM33" i="2" s="1"/>
  <c r="K25" i="6"/>
  <c r="AI33" i="2" s="1"/>
  <c r="AL33" i="2" s="1"/>
  <c r="AG37" i="2"/>
  <c r="AJ37" i="2" s="1"/>
  <c r="AM37" i="2" s="1"/>
  <c r="K29" i="6"/>
  <c r="AI37" i="2" s="1"/>
  <c r="AL37" i="2" s="1"/>
  <c r="AG41" i="2"/>
  <c r="AJ41" i="2" s="1"/>
  <c r="AM41" i="2" s="1"/>
  <c r="K33" i="6"/>
  <c r="AI41" i="2" s="1"/>
  <c r="AL41" i="2" s="1"/>
  <c r="AG45" i="2"/>
  <c r="AJ45" i="2" s="1"/>
  <c r="AM45" i="2" s="1"/>
  <c r="K37" i="6"/>
  <c r="AI45" i="2" s="1"/>
  <c r="AL45" i="2" s="1"/>
  <c r="AG49" i="2"/>
  <c r="AJ49" i="2" s="1"/>
  <c r="AM49" i="2" s="1"/>
  <c r="K41" i="6"/>
  <c r="AI49" i="2" s="1"/>
  <c r="AL49" i="2" s="1"/>
  <c r="AG53" i="2"/>
  <c r="AJ53" i="2" s="1"/>
  <c r="AM53" i="2" s="1"/>
  <c r="K45" i="6"/>
  <c r="AI53" i="2" s="1"/>
  <c r="AL53" i="2" s="1"/>
  <c r="AG57" i="2"/>
  <c r="AJ57" i="2" s="1"/>
  <c r="AM57" i="2" s="1"/>
  <c r="K49" i="6"/>
  <c r="AI57" i="2" s="1"/>
  <c r="AL57" i="2" s="1"/>
  <c r="AG61" i="2"/>
  <c r="AJ61" i="2" s="1"/>
  <c r="AM61" i="2" s="1"/>
  <c r="K53" i="6"/>
  <c r="AI61" i="2" s="1"/>
  <c r="AL61" i="2" s="1"/>
  <c r="AG65" i="2"/>
  <c r="AJ65" i="2" s="1"/>
  <c r="AM65" i="2" s="1"/>
  <c r="K57" i="6"/>
  <c r="AI65" i="2" s="1"/>
  <c r="AL65" i="2" s="1"/>
  <c r="AG69" i="2"/>
  <c r="AJ69" i="2" s="1"/>
  <c r="AM69" i="2" s="1"/>
  <c r="K61" i="6"/>
  <c r="AI69" i="2" s="1"/>
  <c r="AL69" i="2" s="1"/>
  <c r="AG73" i="2"/>
  <c r="AJ73" i="2" s="1"/>
  <c r="AM73" i="2" s="1"/>
  <c r="K65" i="6"/>
  <c r="AI73" i="2" s="1"/>
  <c r="AL73" i="2" s="1"/>
  <c r="AG77" i="2"/>
  <c r="AJ77" i="2" s="1"/>
  <c r="AM77" i="2" s="1"/>
  <c r="K69" i="6"/>
  <c r="AI77" i="2" s="1"/>
  <c r="AL77" i="2" s="1"/>
  <c r="AG81" i="2"/>
  <c r="AJ81" i="2" s="1"/>
  <c r="AM81" i="2" s="1"/>
  <c r="K73" i="6"/>
  <c r="AI81" i="2" s="1"/>
  <c r="AL81" i="2" s="1"/>
  <c r="AG85" i="2"/>
  <c r="AJ85" i="2" s="1"/>
  <c r="AM85" i="2" s="1"/>
  <c r="K77" i="6"/>
  <c r="AI85" i="2" s="1"/>
  <c r="AL85" i="2" s="1"/>
  <c r="AG89" i="2"/>
  <c r="AJ89" i="2" s="1"/>
  <c r="AM89" i="2" s="1"/>
  <c r="K81" i="6"/>
  <c r="AI89" i="2" s="1"/>
  <c r="AL89" i="2" s="1"/>
  <c r="AG93" i="2"/>
  <c r="AJ93" i="2" s="1"/>
  <c r="AM93" i="2" s="1"/>
  <c r="K85" i="6"/>
  <c r="AI93" i="2" s="1"/>
  <c r="AL93" i="2" s="1"/>
  <c r="AG97" i="2"/>
  <c r="AJ97" i="2" s="1"/>
  <c r="AM97" i="2" s="1"/>
  <c r="K89" i="6"/>
  <c r="AI97" i="2" s="1"/>
  <c r="AL97" i="2" s="1"/>
  <c r="AG101" i="2"/>
  <c r="AJ101" i="2" s="1"/>
  <c r="AM101" i="2" s="1"/>
  <c r="K93" i="6"/>
  <c r="AI101" i="2" s="1"/>
  <c r="AL101" i="2" s="1"/>
  <c r="AG109" i="2"/>
  <c r="AJ109" i="2" s="1"/>
  <c r="AM109" i="2" s="1"/>
  <c r="K101" i="6"/>
  <c r="AI109" i="2" s="1"/>
  <c r="AL109" i="2" s="1"/>
  <c r="AG113" i="2"/>
  <c r="AJ113" i="2" s="1"/>
  <c r="AM113" i="2" s="1"/>
  <c r="K105" i="6"/>
  <c r="AI113" i="2" s="1"/>
  <c r="AL113" i="2" s="1"/>
  <c r="AG117" i="2"/>
  <c r="AJ117" i="2" s="1"/>
  <c r="AM117" i="2" s="1"/>
  <c r="K109" i="6"/>
  <c r="AI117" i="2" s="1"/>
  <c r="AL117" i="2" s="1"/>
  <c r="AG121" i="2"/>
  <c r="AJ121" i="2" s="1"/>
  <c r="AM121" i="2" s="1"/>
  <c r="K113" i="6"/>
  <c r="AI121" i="2" s="1"/>
  <c r="AL121" i="2" s="1"/>
  <c r="AG125" i="2"/>
  <c r="AJ125" i="2" s="1"/>
  <c r="AM125" i="2" s="1"/>
  <c r="K117" i="6"/>
  <c r="AI125" i="2" s="1"/>
  <c r="AL125" i="2" s="1"/>
  <c r="AG129" i="2"/>
  <c r="AJ129" i="2" s="1"/>
  <c r="AM129" i="2" s="1"/>
  <c r="K121" i="6"/>
  <c r="AI129" i="2" s="1"/>
  <c r="AL129" i="2" s="1"/>
  <c r="AG133" i="2"/>
  <c r="AJ133" i="2" s="1"/>
  <c r="AM133" i="2" s="1"/>
  <c r="K125" i="6"/>
  <c r="AI133" i="2" s="1"/>
  <c r="AL133" i="2" s="1"/>
  <c r="AG137" i="2"/>
  <c r="AJ137" i="2" s="1"/>
  <c r="AM137" i="2" s="1"/>
  <c r="K129" i="6"/>
  <c r="AI137" i="2" s="1"/>
  <c r="AL137" i="2" s="1"/>
  <c r="AG22" i="2"/>
  <c r="AJ22" i="2" s="1"/>
  <c r="AM22" i="2" s="1"/>
  <c r="K14" i="6"/>
  <c r="AI22" i="2" s="1"/>
  <c r="AL22" i="2" s="1"/>
  <c r="AG34" i="2"/>
  <c r="AJ34" i="2" s="1"/>
  <c r="AM34" i="2" s="1"/>
  <c r="K26" i="6"/>
  <c r="AI34" i="2" s="1"/>
  <c r="AL34" i="2" s="1"/>
  <c r="AG46" i="2"/>
  <c r="AJ46" i="2" s="1"/>
  <c r="AM46" i="2" s="1"/>
  <c r="K38" i="6"/>
  <c r="AI46" i="2" s="1"/>
  <c r="AL46" i="2" s="1"/>
  <c r="AG54" i="2"/>
  <c r="AJ54" i="2" s="1"/>
  <c r="AM54" i="2" s="1"/>
  <c r="K46" i="6"/>
  <c r="AI54" i="2" s="1"/>
  <c r="AL54" i="2" s="1"/>
  <c r="AG58" i="2"/>
  <c r="AJ58" i="2" s="1"/>
  <c r="AM58" i="2" s="1"/>
  <c r="K50" i="6"/>
  <c r="AI58" i="2" s="1"/>
  <c r="AL58" i="2" s="1"/>
  <c r="AG62" i="2"/>
  <c r="AJ62" i="2" s="1"/>
  <c r="AM62" i="2" s="1"/>
  <c r="K54" i="6"/>
  <c r="AI62" i="2" s="1"/>
  <c r="AL62" i="2" s="1"/>
  <c r="AG66" i="2"/>
  <c r="AJ66" i="2" s="1"/>
  <c r="AM66" i="2" s="1"/>
  <c r="K58" i="6"/>
  <c r="AI66" i="2" s="1"/>
  <c r="AL66" i="2" s="1"/>
  <c r="AG70" i="2"/>
  <c r="AJ70" i="2" s="1"/>
  <c r="AM70" i="2" s="1"/>
  <c r="K62" i="6"/>
  <c r="AI70" i="2" s="1"/>
  <c r="AL70" i="2" s="1"/>
  <c r="AG74" i="2"/>
  <c r="AJ74" i="2" s="1"/>
  <c r="AM74" i="2" s="1"/>
  <c r="K66" i="6"/>
  <c r="AI74" i="2" s="1"/>
  <c r="AL74" i="2" s="1"/>
  <c r="AG78" i="2"/>
  <c r="AJ78" i="2" s="1"/>
  <c r="AM78" i="2" s="1"/>
  <c r="K70" i="6"/>
  <c r="AI78" i="2" s="1"/>
  <c r="AL78" i="2" s="1"/>
  <c r="AG82" i="2"/>
  <c r="AJ82" i="2" s="1"/>
  <c r="AM82" i="2" s="1"/>
  <c r="K74" i="6"/>
  <c r="AI82" i="2" s="1"/>
  <c r="AL82" i="2" s="1"/>
  <c r="AG86" i="2"/>
  <c r="AJ86" i="2" s="1"/>
  <c r="AM86" i="2" s="1"/>
  <c r="K78" i="6"/>
  <c r="AI86" i="2" s="1"/>
  <c r="AL86" i="2" s="1"/>
  <c r="AG90" i="2"/>
  <c r="AJ90" i="2" s="1"/>
  <c r="AM90" i="2" s="1"/>
  <c r="K82" i="6"/>
  <c r="AI90" i="2" s="1"/>
  <c r="AL90" i="2" s="1"/>
  <c r="AG94" i="2"/>
  <c r="AJ94" i="2" s="1"/>
  <c r="AM94" i="2" s="1"/>
  <c r="K86" i="6"/>
  <c r="AI94" i="2" s="1"/>
  <c r="AL94" i="2" s="1"/>
  <c r="AG98" i="2"/>
  <c r="AJ98" i="2" s="1"/>
  <c r="AM98" i="2" s="1"/>
  <c r="K90" i="6"/>
  <c r="AI98" i="2" s="1"/>
  <c r="AL98" i="2" s="1"/>
  <c r="AG110" i="2"/>
  <c r="AJ110" i="2" s="1"/>
  <c r="AM110" i="2" s="1"/>
  <c r="K102" i="6"/>
  <c r="AI110" i="2" s="1"/>
  <c r="AL110" i="2" s="1"/>
  <c r="AG114" i="2"/>
  <c r="AJ114" i="2" s="1"/>
  <c r="AM114" i="2" s="1"/>
  <c r="K106" i="6"/>
  <c r="AI114" i="2" s="1"/>
  <c r="AL114" i="2" s="1"/>
  <c r="AG118" i="2"/>
  <c r="AJ118" i="2" s="1"/>
  <c r="AM118" i="2" s="1"/>
  <c r="K110" i="6"/>
  <c r="AI118" i="2" s="1"/>
  <c r="AL118" i="2" s="1"/>
  <c r="AG122" i="2"/>
  <c r="AJ122" i="2" s="1"/>
  <c r="AM122" i="2" s="1"/>
  <c r="K114" i="6"/>
  <c r="AI122" i="2" s="1"/>
  <c r="AL122" i="2" s="1"/>
  <c r="AG126" i="2"/>
  <c r="AJ126" i="2" s="1"/>
  <c r="AM126" i="2" s="1"/>
  <c r="K118" i="6"/>
  <c r="AI126" i="2" s="1"/>
  <c r="AL126" i="2" s="1"/>
  <c r="AG130" i="2"/>
  <c r="AJ130" i="2" s="1"/>
  <c r="AM130" i="2" s="1"/>
  <c r="K122" i="6"/>
  <c r="AI130" i="2" s="1"/>
  <c r="AL130" i="2" s="1"/>
  <c r="AG134" i="2"/>
  <c r="AJ134" i="2" s="1"/>
  <c r="AM134" i="2" s="1"/>
  <c r="K126" i="6"/>
  <c r="AI134" i="2" s="1"/>
  <c r="AL134" i="2" s="1"/>
  <c r="AG138" i="2"/>
  <c r="AJ138" i="2" s="1"/>
  <c r="AM138" i="2" s="1"/>
  <c r="K130" i="6"/>
  <c r="AI138" i="2" s="1"/>
  <c r="AL138" i="2" s="1"/>
  <c r="AG18" i="2"/>
  <c r="AJ18" i="2" s="1"/>
  <c r="AM18" i="2" s="1"/>
  <c r="K10" i="6"/>
  <c r="AI18" i="2" s="1"/>
  <c r="AL18" i="2" s="1"/>
  <c r="AG38" i="2"/>
  <c r="AJ38" i="2" s="1"/>
  <c r="AM38" i="2" s="1"/>
  <c r="K30" i="6"/>
  <c r="AI38" i="2" s="1"/>
  <c r="AL38" i="2" s="1"/>
  <c r="AG27" i="2"/>
  <c r="AJ27" i="2" s="1"/>
  <c r="AM27" i="2" s="1"/>
  <c r="K19" i="6"/>
  <c r="AI27" i="2" s="1"/>
  <c r="AL27" i="2" s="1"/>
  <c r="AG39" i="2"/>
  <c r="AJ39" i="2" s="1"/>
  <c r="AM39" i="2" s="1"/>
  <c r="K31" i="6"/>
  <c r="AI39" i="2" s="1"/>
  <c r="AL39" i="2" s="1"/>
  <c r="AG47" i="2"/>
  <c r="AJ47" i="2" s="1"/>
  <c r="AM47" i="2" s="1"/>
  <c r="K39" i="6"/>
  <c r="AI47" i="2" s="1"/>
  <c r="AL47" i="2" s="1"/>
  <c r="AG55" i="2"/>
  <c r="AJ55" i="2" s="1"/>
  <c r="AM55" i="2" s="1"/>
  <c r="K47" i="6"/>
  <c r="AI55" i="2" s="1"/>
  <c r="AL55" i="2" s="1"/>
  <c r="AG67" i="2"/>
  <c r="AJ67" i="2" s="1"/>
  <c r="AM67" i="2" s="1"/>
  <c r="K59" i="6"/>
  <c r="AI67" i="2" s="1"/>
  <c r="AL67" i="2" s="1"/>
  <c r="AG75" i="2"/>
  <c r="AJ75" i="2" s="1"/>
  <c r="AM75" i="2" s="1"/>
  <c r="K67" i="6"/>
  <c r="AI75" i="2" s="1"/>
  <c r="AL75" i="2" s="1"/>
  <c r="AG87" i="2"/>
  <c r="AJ87" i="2" s="1"/>
  <c r="AM87" i="2" s="1"/>
  <c r="K79" i="6"/>
  <c r="AI87" i="2" s="1"/>
  <c r="AL87" i="2" s="1"/>
  <c r="AG111" i="2"/>
  <c r="AJ111" i="2" s="1"/>
  <c r="AM111" i="2" s="1"/>
  <c r="K103" i="6"/>
  <c r="AI111" i="2" s="1"/>
  <c r="AL111" i="2" s="1"/>
  <c r="AG119" i="2"/>
  <c r="AJ119" i="2" s="1"/>
  <c r="AM119" i="2" s="1"/>
  <c r="K111" i="6"/>
  <c r="AI119" i="2" s="1"/>
  <c r="AL119" i="2" s="1"/>
  <c r="AG123" i="2"/>
  <c r="AJ123" i="2" s="1"/>
  <c r="AM123" i="2" s="1"/>
  <c r="K115" i="6"/>
  <c r="AI123" i="2" s="1"/>
  <c r="AL123" i="2" s="1"/>
  <c r="AG127" i="2"/>
  <c r="AJ127" i="2" s="1"/>
  <c r="AM127" i="2" s="1"/>
  <c r="K119" i="6"/>
  <c r="AI127" i="2" s="1"/>
  <c r="AL127" i="2" s="1"/>
  <c r="AG135" i="2"/>
  <c r="AJ135" i="2" s="1"/>
  <c r="AM135" i="2" s="1"/>
  <c r="K127" i="6"/>
  <c r="AI135" i="2" s="1"/>
  <c r="AL135" i="2" s="1"/>
  <c r="AG139" i="2"/>
  <c r="AJ139" i="2" s="1"/>
  <c r="AM139" i="2" s="1"/>
  <c r="K131" i="6"/>
  <c r="AI139" i="2" s="1"/>
  <c r="AL139" i="2" s="1"/>
  <c r="AG26" i="2"/>
  <c r="AJ26" i="2" s="1"/>
  <c r="AM26" i="2" s="1"/>
  <c r="K18" i="6"/>
  <c r="AI26" i="2" s="1"/>
  <c r="AL26" i="2" s="1"/>
  <c r="AG50" i="2"/>
  <c r="AJ50" i="2" s="1"/>
  <c r="AM50" i="2" s="1"/>
  <c r="K42" i="6"/>
  <c r="AI50" i="2" s="1"/>
  <c r="AL50" i="2" s="1"/>
  <c r="K11" i="6"/>
  <c r="AI19" i="2" s="1"/>
  <c r="AL19" i="2" s="1"/>
  <c r="AG19" i="2"/>
  <c r="AJ19" i="2" s="1"/>
  <c r="AM19" i="2" s="1"/>
  <c r="AG31" i="2"/>
  <c r="AJ31" i="2" s="1"/>
  <c r="AM31" i="2" s="1"/>
  <c r="K23" i="6"/>
  <c r="AI31" i="2" s="1"/>
  <c r="AL31" i="2" s="1"/>
  <c r="AG43" i="2"/>
  <c r="AJ43" i="2" s="1"/>
  <c r="AM43" i="2" s="1"/>
  <c r="K35" i="6"/>
  <c r="AI43" i="2" s="1"/>
  <c r="AL43" i="2" s="1"/>
  <c r="AG51" i="2"/>
  <c r="AJ51" i="2" s="1"/>
  <c r="AM51" i="2" s="1"/>
  <c r="K43" i="6"/>
  <c r="AI51" i="2" s="1"/>
  <c r="AL51" i="2" s="1"/>
  <c r="AG59" i="2"/>
  <c r="AJ59" i="2" s="1"/>
  <c r="AM59" i="2" s="1"/>
  <c r="K51" i="6"/>
  <c r="AI59" i="2" s="1"/>
  <c r="AL59" i="2" s="1"/>
  <c r="AG63" i="2"/>
  <c r="AJ63" i="2" s="1"/>
  <c r="AM63" i="2" s="1"/>
  <c r="K55" i="6"/>
  <c r="AI63" i="2" s="1"/>
  <c r="AL63" i="2" s="1"/>
  <c r="AG71" i="2"/>
  <c r="AJ71" i="2" s="1"/>
  <c r="AM71" i="2" s="1"/>
  <c r="K63" i="6"/>
  <c r="AI71" i="2" s="1"/>
  <c r="AL71" i="2" s="1"/>
  <c r="AG79" i="2"/>
  <c r="AJ79" i="2" s="1"/>
  <c r="AM79" i="2" s="1"/>
  <c r="K71" i="6"/>
  <c r="AI79" i="2" s="1"/>
  <c r="AL79" i="2" s="1"/>
  <c r="AG83" i="2"/>
  <c r="AJ83" i="2" s="1"/>
  <c r="AM83" i="2" s="1"/>
  <c r="K75" i="6"/>
  <c r="AI83" i="2" s="1"/>
  <c r="AL83" i="2" s="1"/>
  <c r="AG91" i="2"/>
  <c r="AJ91" i="2" s="1"/>
  <c r="AM91" i="2" s="1"/>
  <c r="K83" i="6"/>
  <c r="AI91" i="2" s="1"/>
  <c r="AL91" i="2" s="1"/>
  <c r="AG95" i="2"/>
  <c r="AJ95" i="2" s="1"/>
  <c r="AM95" i="2" s="1"/>
  <c r="K87" i="6"/>
  <c r="AI95" i="2" s="1"/>
  <c r="AL95" i="2" s="1"/>
  <c r="AG99" i="2"/>
  <c r="AJ99" i="2" s="1"/>
  <c r="AM99" i="2" s="1"/>
  <c r="K91" i="6"/>
  <c r="AI99" i="2" s="1"/>
  <c r="AL99" i="2" s="1"/>
  <c r="AG107" i="2"/>
  <c r="AJ107" i="2" s="1"/>
  <c r="AM107" i="2" s="1"/>
  <c r="K99" i="6"/>
  <c r="AI107" i="2" s="1"/>
  <c r="AL107" i="2" s="1"/>
  <c r="AG115" i="2"/>
  <c r="AJ115" i="2" s="1"/>
  <c r="AM115" i="2" s="1"/>
  <c r="K107" i="6"/>
  <c r="AI115" i="2" s="1"/>
  <c r="AL115" i="2" s="1"/>
  <c r="AG131" i="2"/>
  <c r="AJ131" i="2" s="1"/>
  <c r="AM131" i="2" s="1"/>
  <c r="K123" i="6"/>
  <c r="AI131" i="2" s="1"/>
  <c r="AL131" i="2" s="1"/>
  <c r="AG12" i="2"/>
  <c r="AJ12" i="2" s="1"/>
  <c r="AM12" i="2" s="1"/>
  <c r="K4" i="6"/>
  <c r="AI12" i="2" s="1"/>
  <c r="AL12" i="2" s="1"/>
  <c r="AG16" i="2"/>
  <c r="AJ16" i="2" s="1"/>
  <c r="AM16" i="2" s="1"/>
  <c r="K8" i="6"/>
  <c r="AI16" i="2" s="1"/>
  <c r="AL16" i="2" s="1"/>
  <c r="AG20" i="2"/>
  <c r="AJ20" i="2" s="1"/>
  <c r="AM20" i="2" s="1"/>
  <c r="K12" i="6"/>
  <c r="AI20" i="2" s="1"/>
  <c r="AL20" i="2" s="1"/>
  <c r="AG24" i="2"/>
  <c r="AJ24" i="2" s="1"/>
  <c r="AM24" i="2" s="1"/>
  <c r="K16" i="6"/>
  <c r="AI24" i="2" s="1"/>
  <c r="AL24" i="2" s="1"/>
  <c r="K20" i="6"/>
  <c r="AI28" i="2" s="1"/>
  <c r="AL28" i="2" s="1"/>
  <c r="AG28" i="2"/>
  <c r="AJ28" i="2" s="1"/>
  <c r="AM28" i="2" s="1"/>
  <c r="AG32" i="2"/>
  <c r="AJ32" i="2" s="1"/>
  <c r="AM32" i="2" s="1"/>
  <c r="K24" i="6"/>
  <c r="AI32" i="2" s="1"/>
  <c r="AL32" i="2" s="1"/>
  <c r="K28" i="6"/>
  <c r="AI36" i="2" s="1"/>
  <c r="AL36" i="2" s="1"/>
  <c r="AG36" i="2"/>
  <c r="AJ36" i="2" s="1"/>
  <c r="AM36" i="2" s="1"/>
  <c r="K32" i="6"/>
  <c r="AI40" i="2" s="1"/>
  <c r="AL40" i="2" s="1"/>
  <c r="AG40" i="2"/>
  <c r="AJ40" i="2" s="1"/>
  <c r="AM40" i="2" s="1"/>
  <c r="K36" i="6"/>
  <c r="AI44" i="2" s="1"/>
  <c r="AL44" i="2" s="1"/>
  <c r="AG44" i="2"/>
  <c r="AJ44" i="2" s="1"/>
  <c r="AM44" i="2" s="1"/>
  <c r="AG48" i="2"/>
  <c r="AJ48" i="2" s="1"/>
  <c r="AM48" i="2" s="1"/>
  <c r="K40" i="6"/>
  <c r="AI48" i="2" s="1"/>
  <c r="AL48" i="2" s="1"/>
  <c r="K44" i="6"/>
  <c r="AI52" i="2" s="1"/>
  <c r="AL52" i="2" s="1"/>
  <c r="AG52" i="2"/>
  <c r="AJ52" i="2" s="1"/>
  <c r="AM52" i="2" s="1"/>
  <c r="K48" i="6"/>
  <c r="AI56" i="2" s="1"/>
  <c r="AL56" i="2" s="1"/>
  <c r="AG56" i="2"/>
  <c r="AJ56" i="2" s="1"/>
  <c r="AM56" i="2" s="1"/>
  <c r="K52" i="6"/>
  <c r="AI60" i="2" s="1"/>
  <c r="AL60" i="2" s="1"/>
  <c r="AG60" i="2"/>
  <c r="AJ60" i="2" s="1"/>
  <c r="AM60" i="2" s="1"/>
  <c r="AG64" i="2"/>
  <c r="AJ64" i="2" s="1"/>
  <c r="AM64" i="2" s="1"/>
  <c r="K56" i="6"/>
  <c r="AI64" i="2" s="1"/>
  <c r="AL64" i="2" s="1"/>
  <c r="K60" i="6"/>
  <c r="AI68" i="2" s="1"/>
  <c r="AL68" i="2" s="1"/>
  <c r="AG68" i="2"/>
  <c r="AJ68" i="2" s="1"/>
  <c r="AM68" i="2" s="1"/>
  <c r="K64" i="6"/>
  <c r="AI72" i="2" s="1"/>
  <c r="AL72" i="2" s="1"/>
  <c r="AG72" i="2"/>
  <c r="AJ72" i="2" s="1"/>
  <c r="AM72" i="2" s="1"/>
  <c r="K68" i="6"/>
  <c r="AI76" i="2" s="1"/>
  <c r="AL76" i="2" s="1"/>
  <c r="AG76" i="2"/>
  <c r="AJ76" i="2" s="1"/>
  <c r="AM76" i="2" s="1"/>
  <c r="AG80" i="2"/>
  <c r="AJ80" i="2" s="1"/>
  <c r="AM80" i="2" s="1"/>
  <c r="K72" i="6"/>
  <c r="AI80" i="2" s="1"/>
  <c r="AL80" i="2" s="1"/>
  <c r="K76" i="6"/>
  <c r="AI84" i="2" s="1"/>
  <c r="AL84" i="2" s="1"/>
  <c r="AG84" i="2"/>
  <c r="AJ84" i="2" s="1"/>
  <c r="AM84" i="2" s="1"/>
  <c r="K80" i="6"/>
  <c r="AI88" i="2" s="1"/>
  <c r="AL88" i="2" s="1"/>
  <c r="AG88" i="2"/>
  <c r="AJ88" i="2" s="1"/>
  <c r="AM88" i="2" s="1"/>
  <c r="K84" i="6"/>
  <c r="AI92" i="2" s="1"/>
  <c r="AL92" i="2" s="1"/>
  <c r="AG92" i="2"/>
  <c r="AJ92" i="2" s="1"/>
  <c r="AM92" i="2" s="1"/>
  <c r="AG96" i="2"/>
  <c r="AJ96" i="2" s="1"/>
  <c r="AM96" i="2" s="1"/>
  <c r="K88" i="6"/>
  <c r="AI96" i="2" s="1"/>
  <c r="AL96" i="2" s="1"/>
  <c r="K92" i="6"/>
  <c r="AI100" i="2" s="1"/>
  <c r="AL100" i="2" s="1"/>
  <c r="AG100" i="2"/>
  <c r="AJ100" i="2" s="1"/>
  <c r="AM100" i="2" s="1"/>
  <c r="K100" i="6"/>
  <c r="AI108" i="2" s="1"/>
  <c r="AL108" i="2" s="1"/>
  <c r="AG108" i="2"/>
  <c r="AJ108" i="2" s="1"/>
  <c r="AM108" i="2" s="1"/>
  <c r="AG112" i="2"/>
  <c r="AJ112" i="2" s="1"/>
  <c r="AM112" i="2" s="1"/>
  <c r="K104" i="6"/>
  <c r="AI112" i="2" s="1"/>
  <c r="AL112" i="2" s="1"/>
  <c r="K108" i="6"/>
  <c r="AI116" i="2" s="1"/>
  <c r="AL116" i="2" s="1"/>
  <c r="AG116" i="2"/>
  <c r="AJ116" i="2" s="1"/>
  <c r="AM116" i="2" s="1"/>
  <c r="K112" i="6"/>
  <c r="AI120" i="2" s="1"/>
  <c r="AL120" i="2" s="1"/>
  <c r="AG120" i="2"/>
  <c r="AJ120" i="2" s="1"/>
  <c r="AM120" i="2" s="1"/>
  <c r="K116" i="6"/>
  <c r="AI124" i="2" s="1"/>
  <c r="AL124" i="2" s="1"/>
  <c r="AG124" i="2"/>
  <c r="AJ124" i="2" s="1"/>
  <c r="AM124" i="2" s="1"/>
  <c r="AG128" i="2"/>
  <c r="AJ128" i="2" s="1"/>
  <c r="AM128" i="2" s="1"/>
  <c r="K120" i="6"/>
  <c r="AI128" i="2" s="1"/>
  <c r="AL128" i="2" s="1"/>
  <c r="K124" i="6"/>
  <c r="AI132" i="2" s="1"/>
  <c r="AL132" i="2" s="1"/>
  <c r="AG132" i="2"/>
  <c r="AJ132" i="2" s="1"/>
  <c r="AM132" i="2" s="1"/>
  <c r="K128" i="6"/>
  <c r="AI136" i="2" s="1"/>
  <c r="AL136" i="2" s="1"/>
  <c r="AG136" i="2"/>
  <c r="AJ136" i="2" s="1"/>
  <c r="AM136" i="2" s="1"/>
  <c r="N12" i="4"/>
  <c r="M12" i="4"/>
  <c r="L12" i="4"/>
  <c r="K12" i="4"/>
  <c r="J12" i="4"/>
  <c r="I12" i="4"/>
  <c r="H12" i="4"/>
  <c r="O129" i="1"/>
  <c r="P128" i="9" s="1"/>
  <c r="O124" i="1"/>
  <c r="P123" i="9" s="1"/>
  <c r="O123" i="1"/>
  <c r="P122" i="9" s="1"/>
  <c r="O68" i="1"/>
  <c r="P67" i="9" s="1"/>
  <c r="O40" i="1"/>
  <c r="P39" i="9" s="1"/>
  <c r="F23" i="1" l="1"/>
  <c r="F16" i="1"/>
  <c r="F9" i="1"/>
  <c r="F127" i="1"/>
  <c r="F83" i="1"/>
  <c r="F14" i="1"/>
  <c r="F96" i="1"/>
  <c r="F40" i="1"/>
  <c r="F107" i="1"/>
  <c r="F86" i="1"/>
  <c r="F26" i="1"/>
  <c r="F114" i="1"/>
  <c r="F121" i="1"/>
  <c r="F89" i="1"/>
  <c r="F81" i="1"/>
  <c r="F57" i="1"/>
  <c r="F49" i="1"/>
  <c r="F108" i="1"/>
  <c r="F56" i="1"/>
  <c r="F32" i="1"/>
  <c r="F91" i="1"/>
  <c r="F75" i="1"/>
  <c r="F27" i="1"/>
  <c r="F126" i="1"/>
  <c r="F78" i="1"/>
  <c r="F66" i="1"/>
  <c r="F130" i="1"/>
  <c r="F118" i="1"/>
  <c r="F50" i="1"/>
  <c r="F34" i="1"/>
  <c r="F125" i="1"/>
  <c r="F117" i="1"/>
  <c r="F76" i="1"/>
  <c r="F52" i="1"/>
  <c r="F44" i="1"/>
  <c r="F30" i="1"/>
  <c r="F131" i="1"/>
  <c r="F8" i="1"/>
  <c r="F18" i="1"/>
  <c r="F115" i="1"/>
  <c r="F95" i="1"/>
  <c r="F87" i="1"/>
  <c r="F79" i="1"/>
  <c r="F71" i="1"/>
  <c r="F63" i="1"/>
  <c r="F55" i="1"/>
  <c r="F47" i="1"/>
  <c r="F39" i="1"/>
  <c r="F31" i="1"/>
  <c r="F13" i="1"/>
  <c r="O12" i="4"/>
  <c r="F59" i="1"/>
  <c r="F43" i="1"/>
  <c r="F19" i="1"/>
  <c r="F11" i="1"/>
  <c r="F102" i="1"/>
  <c r="F90" i="1"/>
  <c r="F54" i="1"/>
  <c r="F38" i="1"/>
  <c r="F21" i="1"/>
  <c r="F106" i="1"/>
  <c r="F70" i="1"/>
  <c r="F33" i="1"/>
  <c r="F133" i="1"/>
  <c r="F109" i="1"/>
  <c r="F93" i="1"/>
  <c r="F85" i="1"/>
  <c r="F77" i="1"/>
  <c r="F69" i="1"/>
  <c r="F61" i="1"/>
  <c r="F53" i="1"/>
  <c r="F41" i="1"/>
  <c r="F17" i="1"/>
  <c r="F128" i="1"/>
  <c r="F120" i="1"/>
  <c r="F112" i="1"/>
  <c r="F104" i="1"/>
  <c r="F92" i="1"/>
  <c r="F84" i="1"/>
  <c r="F68" i="1"/>
  <c r="F60" i="1"/>
  <c r="F36" i="1"/>
  <c r="F28" i="1"/>
  <c r="F12" i="1"/>
  <c r="F10" i="1"/>
  <c r="F25" i="1"/>
  <c r="F123" i="1"/>
  <c r="F15" i="1"/>
  <c r="F7" i="1"/>
  <c r="F110" i="1"/>
  <c r="F94" i="1"/>
  <c r="F74" i="1"/>
  <c r="F58" i="1"/>
  <c r="F46" i="1"/>
  <c r="F45" i="1"/>
  <c r="F134" i="1"/>
  <c r="F122" i="1"/>
  <c r="F82" i="1"/>
  <c r="F62" i="1"/>
  <c r="F42" i="1"/>
  <c r="F22" i="1"/>
  <c r="F129" i="1"/>
  <c r="F113" i="1"/>
  <c r="F105" i="1"/>
  <c r="F73" i="1"/>
  <c r="F65" i="1"/>
  <c r="F132" i="1"/>
  <c r="F124" i="1"/>
  <c r="F116" i="1"/>
  <c r="F88" i="1"/>
  <c r="F80" i="1"/>
  <c r="F72" i="1"/>
  <c r="F64" i="1"/>
  <c r="F48" i="1"/>
  <c r="F24" i="1"/>
  <c r="F37" i="1"/>
  <c r="F119" i="1"/>
  <c r="F111" i="1"/>
  <c r="F103" i="1"/>
  <c r="F67" i="1"/>
  <c r="F51" i="1"/>
  <c r="F35" i="1"/>
  <c r="F20" i="1"/>
  <c r="N40" i="1"/>
  <c r="O39" i="9" s="1"/>
  <c r="N68" i="1"/>
  <c r="O67" i="9" s="1"/>
  <c r="N123" i="1"/>
  <c r="O122" i="9" s="1"/>
  <c r="N124" i="1"/>
  <c r="O123" i="9" s="1"/>
  <c r="N129" i="1"/>
  <c r="O128" i="9" s="1"/>
  <c r="O29" i="1"/>
  <c r="P28" i="9" s="1"/>
  <c r="D144" i="4"/>
  <c r="AS139" i="2"/>
  <c r="I134" i="1" s="1"/>
  <c r="AR139" i="2"/>
  <c r="C134" i="1" s="1"/>
  <c r="AO139" i="2"/>
  <c r="H134" i="1" s="1"/>
  <c r="AS138" i="2"/>
  <c r="I133" i="1" s="1"/>
  <c r="AR138" i="2"/>
  <c r="C133" i="1" s="1"/>
  <c r="AO138" i="2"/>
  <c r="H133" i="1" s="1"/>
  <c r="AS137" i="2"/>
  <c r="I132" i="1" s="1"/>
  <c r="AR137" i="2"/>
  <c r="C132" i="1" s="1"/>
  <c r="AO137" i="2"/>
  <c r="H132" i="1" s="1"/>
  <c r="AS136" i="2"/>
  <c r="I131" i="1" s="1"/>
  <c r="AR136" i="2"/>
  <c r="C131" i="1" s="1"/>
  <c r="AO136" i="2"/>
  <c r="H131" i="1" s="1"/>
  <c r="AS135" i="2"/>
  <c r="I130" i="1" s="1"/>
  <c r="AR135" i="2"/>
  <c r="C130" i="1" s="1"/>
  <c r="AO135" i="2"/>
  <c r="H130" i="1" s="1"/>
  <c r="AS134" i="2"/>
  <c r="I129" i="1" s="1"/>
  <c r="AR134" i="2"/>
  <c r="C129" i="1" s="1"/>
  <c r="AO134" i="2"/>
  <c r="H129" i="1" s="1"/>
  <c r="AS133" i="2"/>
  <c r="I128" i="1" s="1"/>
  <c r="AR133" i="2"/>
  <c r="C128" i="1" s="1"/>
  <c r="AO133" i="2"/>
  <c r="H128" i="1" s="1"/>
  <c r="AS132" i="2"/>
  <c r="I127" i="1" s="1"/>
  <c r="AR132" i="2"/>
  <c r="C127" i="1" s="1"/>
  <c r="AO132" i="2"/>
  <c r="H127" i="1" s="1"/>
  <c r="AS131" i="2"/>
  <c r="I126" i="1" s="1"/>
  <c r="AR131" i="2"/>
  <c r="C126" i="1" s="1"/>
  <c r="AO131" i="2"/>
  <c r="H126" i="1" s="1"/>
  <c r="AS130" i="2"/>
  <c r="I125" i="1" s="1"/>
  <c r="AR130" i="2"/>
  <c r="C125" i="1" s="1"/>
  <c r="AO130" i="2"/>
  <c r="H125" i="1" s="1"/>
  <c r="AS129" i="2"/>
  <c r="I124" i="1" s="1"/>
  <c r="AR129" i="2"/>
  <c r="C124" i="1" s="1"/>
  <c r="AO129" i="2"/>
  <c r="H124" i="1" s="1"/>
  <c r="AS128" i="2"/>
  <c r="I123" i="1" s="1"/>
  <c r="AR128" i="2"/>
  <c r="C123" i="1" s="1"/>
  <c r="AO128" i="2"/>
  <c r="H123" i="1" s="1"/>
  <c r="AS127" i="2"/>
  <c r="I122" i="1" s="1"/>
  <c r="AR127" i="2"/>
  <c r="C122" i="1" s="1"/>
  <c r="AO127" i="2"/>
  <c r="H122" i="1" s="1"/>
  <c r="AS126" i="2"/>
  <c r="I121" i="1" s="1"/>
  <c r="AR126" i="2"/>
  <c r="C121" i="1" s="1"/>
  <c r="AO126" i="2"/>
  <c r="H121" i="1" s="1"/>
  <c r="AS125" i="2"/>
  <c r="I120" i="1" s="1"/>
  <c r="AR125" i="2"/>
  <c r="C120" i="1" s="1"/>
  <c r="AO125" i="2"/>
  <c r="H120" i="1" s="1"/>
  <c r="AS124" i="2"/>
  <c r="I119" i="1" s="1"/>
  <c r="AR124" i="2"/>
  <c r="C119" i="1" s="1"/>
  <c r="AO124" i="2"/>
  <c r="H119" i="1" s="1"/>
  <c r="AS123" i="2"/>
  <c r="I118" i="1" s="1"/>
  <c r="AR123" i="2"/>
  <c r="C118" i="1" s="1"/>
  <c r="AO123" i="2"/>
  <c r="H118" i="1" s="1"/>
  <c r="AS122" i="2"/>
  <c r="I117" i="1" s="1"/>
  <c r="AR122" i="2"/>
  <c r="C117" i="1" s="1"/>
  <c r="AO122" i="2"/>
  <c r="H117" i="1" s="1"/>
  <c r="AS121" i="2"/>
  <c r="I116" i="1" s="1"/>
  <c r="AR121" i="2"/>
  <c r="C116" i="1" s="1"/>
  <c r="AO121" i="2"/>
  <c r="H116" i="1" s="1"/>
  <c r="AS120" i="2"/>
  <c r="I115" i="1" s="1"/>
  <c r="AR120" i="2"/>
  <c r="C115" i="1" s="1"/>
  <c r="AO120" i="2"/>
  <c r="H115" i="1" s="1"/>
  <c r="AS119" i="2"/>
  <c r="I114" i="1" s="1"/>
  <c r="AR119" i="2"/>
  <c r="C114" i="1" s="1"/>
  <c r="AO119" i="2"/>
  <c r="H114" i="1" s="1"/>
  <c r="AS118" i="2"/>
  <c r="I113" i="1" s="1"/>
  <c r="AR118" i="2"/>
  <c r="C113" i="1" s="1"/>
  <c r="AO118" i="2"/>
  <c r="H113" i="1" s="1"/>
  <c r="AS117" i="2"/>
  <c r="I112" i="1" s="1"/>
  <c r="AR117" i="2"/>
  <c r="C112" i="1" s="1"/>
  <c r="AO117" i="2"/>
  <c r="H112" i="1" s="1"/>
  <c r="AS116" i="2"/>
  <c r="I111" i="1" s="1"/>
  <c r="AR116" i="2"/>
  <c r="C111" i="1" s="1"/>
  <c r="AO116" i="2"/>
  <c r="H111" i="1" s="1"/>
  <c r="AS115" i="2"/>
  <c r="I110" i="1" s="1"/>
  <c r="AR115" i="2"/>
  <c r="C110" i="1" s="1"/>
  <c r="AO115" i="2"/>
  <c r="H110" i="1" s="1"/>
  <c r="AS114" i="2"/>
  <c r="I109" i="1" s="1"/>
  <c r="AR114" i="2"/>
  <c r="C109" i="1" s="1"/>
  <c r="AO114" i="2"/>
  <c r="H109" i="1" s="1"/>
  <c r="AS113" i="2"/>
  <c r="I108" i="1" s="1"/>
  <c r="AR113" i="2"/>
  <c r="C108" i="1" s="1"/>
  <c r="AO113" i="2"/>
  <c r="H108" i="1" s="1"/>
  <c r="AS112" i="2"/>
  <c r="I107" i="1" s="1"/>
  <c r="AR112" i="2"/>
  <c r="C107" i="1" s="1"/>
  <c r="AO112" i="2"/>
  <c r="H107" i="1" s="1"/>
  <c r="AS111" i="2"/>
  <c r="I106" i="1" s="1"/>
  <c r="AR111" i="2"/>
  <c r="C106" i="1" s="1"/>
  <c r="AO111" i="2"/>
  <c r="H106" i="1" s="1"/>
  <c r="AS110" i="2"/>
  <c r="I105" i="1" s="1"/>
  <c r="AR110" i="2"/>
  <c r="C105" i="1" s="1"/>
  <c r="AO110" i="2"/>
  <c r="H105" i="1" s="1"/>
  <c r="AS109" i="2"/>
  <c r="I104" i="1" s="1"/>
  <c r="AR109" i="2"/>
  <c r="C104" i="1" s="1"/>
  <c r="AO109" i="2"/>
  <c r="H104" i="1" s="1"/>
  <c r="AS108" i="2"/>
  <c r="I103" i="1" s="1"/>
  <c r="AR108" i="2"/>
  <c r="C103" i="1" s="1"/>
  <c r="AO108" i="2"/>
  <c r="H103" i="1" s="1"/>
  <c r="AS107" i="2"/>
  <c r="I102" i="1" s="1"/>
  <c r="AR107" i="2"/>
  <c r="C102" i="1" s="1"/>
  <c r="AO107" i="2"/>
  <c r="H102" i="1" s="1"/>
  <c r="AS106" i="2"/>
  <c r="I101" i="1" s="1"/>
  <c r="AR106" i="2"/>
  <c r="C101" i="1" s="1"/>
  <c r="AO106" i="2"/>
  <c r="H101" i="1" s="1"/>
  <c r="AS105" i="2"/>
  <c r="I100" i="1" s="1"/>
  <c r="AR105" i="2"/>
  <c r="C100" i="1" s="1"/>
  <c r="AO105" i="2"/>
  <c r="H100" i="1" s="1"/>
  <c r="AS104" i="2"/>
  <c r="I99" i="1" s="1"/>
  <c r="AR104" i="2"/>
  <c r="C99" i="1" s="1"/>
  <c r="AO104" i="2"/>
  <c r="H99" i="1" s="1"/>
  <c r="AS103" i="2"/>
  <c r="I98" i="1" s="1"/>
  <c r="AR103" i="2"/>
  <c r="C98" i="1" s="1"/>
  <c r="AO103" i="2"/>
  <c r="H98" i="1" s="1"/>
  <c r="AS102" i="2"/>
  <c r="I97" i="1" s="1"/>
  <c r="AR102" i="2"/>
  <c r="C97" i="1" s="1"/>
  <c r="AO102" i="2"/>
  <c r="H97" i="1" s="1"/>
  <c r="AS101" i="2"/>
  <c r="I96" i="1" s="1"/>
  <c r="AR101" i="2"/>
  <c r="C96" i="1" s="1"/>
  <c r="AO101" i="2"/>
  <c r="H96" i="1" s="1"/>
  <c r="AS100" i="2"/>
  <c r="I95" i="1" s="1"/>
  <c r="AR100" i="2"/>
  <c r="C95" i="1" s="1"/>
  <c r="AO100" i="2"/>
  <c r="H95" i="1" s="1"/>
  <c r="AS99" i="2"/>
  <c r="I94" i="1" s="1"/>
  <c r="AR99" i="2"/>
  <c r="C94" i="1" s="1"/>
  <c r="AO99" i="2"/>
  <c r="H94" i="1" s="1"/>
  <c r="AS98" i="2"/>
  <c r="I93" i="1" s="1"/>
  <c r="AR98" i="2"/>
  <c r="C93" i="1" s="1"/>
  <c r="AO98" i="2"/>
  <c r="H93" i="1" s="1"/>
  <c r="AS97" i="2"/>
  <c r="I92" i="1" s="1"/>
  <c r="AR97" i="2"/>
  <c r="C92" i="1" s="1"/>
  <c r="AO97" i="2"/>
  <c r="H92" i="1" s="1"/>
  <c r="AS96" i="2"/>
  <c r="I91" i="1" s="1"/>
  <c r="AR96" i="2"/>
  <c r="C91" i="1" s="1"/>
  <c r="AO96" i="2"/>
  <c r="H91" i="1" s="1"/>
  <c r="AS95" i="2"/>
  <c r="I90" i="1" s="1"/>
  <c r="AR95" i="2"/>
  <c r="C90" i="1" s="1"/>
  <c r="AO95" i="2"/>
  <c r="H90" i="1" s="1"/>
  <c r="AS94" i="2"/>
  <c r="I89" i="1" s="1"/>
  <c r="AR94" i="2"/>
  <c r="C89" i="1" s="1"/>
  <c r="AO94" i="2"/>
  <c r="H89" i="1" s="1"/>
  <c r="AS93" i="2"/>
  <c r="I88" i="1" s="1"/>
  <c r="AR93" i="2"/>
  <c r="C88" i="1" s="1"/>
  <c r="AO93" i="2"/>
  <c r="H88" i="1" s="1"/>
  <c r="AS92" i="2"/>
  <c r="I87" i="1" s="1"/>
  <c r="AR92" i="2"/>
  <c r="C87" i="1" s="1"/>
  <c r="AO92" i="2"/>
  <c r="H87" i="1" s="1"/>
  <c r="AS91" i="2"/>
  <c r="I86" i="1" s="1"/>
  <c r="AR91" i="2"/>
  <c r="C86" i="1" s="1"/>
  <c r="AO91" i="2"/>
  <c r="H86" i="1" s="1"/>
  <c r="AS90" i="2"/>
  <c r="I85" i="1" s="1"/>
  <c r="AR90" i="2"/>
  <c r="C85" i="1" s="1"/>
  <c r="AO90" i="2"/>
  <c r="H85" i="1" s="1"/>
  <c r="AS89" i="2"/>
  <c r="I84" i="1" s="1"/>
  <c r="AR89" i="2"/>
  <c r="C84" i="1" s="1"/>
  <c r="AO89" i="2"/>
  <c r="H84" i="1" s="1"/>
  <c r="AS88" i="2"/>
  <c r="I83" i="1" s="1"/>
  <c r="AR88" i="2"/>
  <c r="C83" i="1" s="1"/>
  <c r="AO88" i="2"/>
  <c r="H83" i="1" s="1"/>
  <c r="AS87" i="2"/>
  <c r="I82" i="1" s="1"/>
  <c r="AR87" i="2"/>
  <c r="C82" i="1" s="1"/>
  <c r="AO87" i="2"/>
  <c r="H82" i="1" s="1"/>
  <c r="AS86" i="2"/>
  <c r="I81" i="1" s="1"/>
  <c r="AR86" i="2"/>
  <c r="C81" i="1" s="1"/>
  <c r="AO86" i="2"/>
  <c r="H81" i="1" s="1"/>
  <c r="AS85" i="2"/>
  <c r="I80" i="1" s="1"/>
  <c r="AR85" i="2"/>
  <c r="C80" i="1" s="1"/>
  <c r="AO85" i="2"/>
  <c r="H80" i="1" s="1"/>
  <c r="AS84" i="2"/>
  <c r="I79" i="1" s="1"/>
  <c r="AR84" i="2"/>
  <c r="C79" i="1" s="1"/>
  <c r="AO84" i="2"/>
  <c r="H79" i="1" s="1"/>
  <c r="AS83" i="2"/>
  <c r="I78" i="1" s="1"/>
  <c r="AR83" i="2"/>
  <c r="C78" i="1" s="1"/>
  <c r="AO83" i="2"/>
  <c r="H78" i="1" s="1"/>
  <c r="AS82" i="2"/>
  <c r="I77" i="1" s="1"/>
  <c r="AR82" i="2"/>
  <c r="C77" i="1" s="1"/>
  <c r="AO82" i="2"/>
  <c r="H77" i="1" s="1"/>
  <c r="AS81" i="2"/>
  <c r="I76" i="1" s="1"/>
  <c r="AR81" i="2"/>
  <c r="C76" i="1" s="1"/>
  <c r="AO81" i="2"/>
  <c r="H76" i="1" s="1"/>
  <c r="AS80" i="2"/>
  <c r="I75" i="1" s="1"/>
  <c r="AR80" i="2"/>
  <c r="C75" i="1" s="1"/>
  <c r="AO80" i="2"/>
  <c r="H75" i="1" s="1"/>
  <c r="AS79" i="2"/>
  <c r="I74" i="1" s="1"/>
  <c r="AR79" i="2"/>
  <c r="C74" i="1" s="1"/>
  <c r="AO79" i="2"/>
  <c r="H74" i="1" s="1"/>
  <c r="AS78" i="2"/>
  <c r="I73" i="1" s="1"/>
  <c r="AR78" i="2"/>
  <c r="C73" i="1" s="1"/>
  <c r="AO78" i="2"/>
  <c r="H73" i="1" s="1"/>
  <c r="AS77" i="2"/>
  <c r="I72" i="1" s="1"/>
  <c r="AR77" i="2"/>
  <c r="C72" i="1" s="1"/>
  <c r="AO77" i="2"/>
  <c r="H72" i="1" s="1"/>
  <c r="AS76" i="2"/>
  <c r="I71" i="1" s="1"/>
  <c r="AR76" i="2"/>
  <c r="C71" i="1" s="1"/>
  <c r="AO76" i="2"/>
  <c r="H71" i="1" s="1"/>
  <c r="AS75" i="2"/>
  <c r="I70" i="1" s="1"/>
  <c r="AR75" i="2"/>
  <c r="C70" i="1" s="1"/>
  <c r="AO75" i="2"/>
  <c r="H70" i="1" s="1"/>
  <c r="AS74" i="2"/>
  <c r="I69" i="1" s="1"/>
  <c r="AR74" i="2"/>
  <c r="C69" i="1" s="1"/>
  <c r="AO74" i="2"/>
  <c r="H69" i="1" s="1"/>
  <c r="AS73" i="2"/>
  <c r="I68" i="1" s="1"/>
  <c r="AR73" i="2"/>
  <c r="C68" i="1" s="1"/>
  <c r="AO73" i="2"/>
  <c r="H68" i="1" s="1"/>
  <c r="AS72" i="2"/>
  <c r="I67" i="1" s="1"/>
  <c r="AR72" i="2"/>
  <c r="C67" i="1" s="1"/>
  <c r="AO72" i="2"/>
  <c r="H67" i="1" s="1"/>
  <c r="AS71" i="2"/>
  <c r="I66" i="1" s="1"/>
  <c r="AR71" i="2"/>
  <c r="C66" i="1" s="1"/>
  <c r="AO71" i="2"/>
  <c r="H66" i="1" s="1"/>
  <c r="AS70" i="2"/>
  <c r="I65" i="1" s="1"/>
  <c r="AR70" i="2"/>
  <c r="C65" i="1" s="1"/>
  <c r="AO70" i="2"/>
  <c r="H65" i="1" s="1"/>
  <c r="AS69" i="2"/>
  <c r="I64" i="1" s="1"/>
  <c r="AR69" i="2"/>
  <c r="C64" i="1" s="1"/>
  <c r="AO69" i="2"/>
  <c r="H64" i="1" s="1"/>
  <c r="AS68" i="2"/>
  <c r="I63" i="1" s="1"/>
  <c r="AR68" i="2"/>
  <c r="C63" i="1" s="1"/>
  <c r="AO68" i="2"/>
  <c r="H63" i="1" s="1"/>
  <c r="AS67" i="2"/>
  <c r="I62" i="1" s="1"/>
  <c r="AR67" i="2"/>
  <c r="C62" i="1" s="1"/>
  <c r="AO67" i="2"/>
  <c r="H62" i="1" s="1"/>
  <c r="AS66" i="2"/>
  <c r="I61" i="1" s="1"/>
  <c r="AR66" i="2"/>
  <c r="C61" i="1" s="1"/>
  <c r="AO66" i="2"/>
  <c r="H61" i="1" s="1"/>
  <c r="AS65" i="2"/>
  <c r="I60" i="1" s="1"/>
  <c r="AR65" i="2"/>
  <c r="C60" i="1" s="1"/>
  <c r="AO65" i="2"/>
  <c r="H60" i="1" s="1"/>
  <c r="AS64" i="2"/>
  <c r="I59" i="1" s="1"/>
  <c r="AR64" i="2"/>
  <c r="C59" i="1" s="1"/>
  <c r="AO64" i="2"/>
  <c r="H59" i="1" s="1"/>
  <c r="AS63" i="2"/>
  <c r="I58" i="1" s="1"/>
  <c r="AR63" i="2"/>
  <c r="C58" i="1" s="1"/>
  <c r="AO63" i="2"/>
  <c r="H58" i="1" s="1"/>
  <c r="AS62" i="2"/>
  <c r="I57" i="1" s="1"/>
  <c r="AR62" i="2"/>
  <c r="C57" i="1" s="1"/>
  <c r="AO62" i="2"/>
  <c r="H57" i="1" s="1"/>
  <c r="AS61" i="2"/>
  <c r="I56" i="1" s="1"/>
  <c r="AR61" i="2"/>
  <c r="C56" i="1" s="1"/>
  <c r="AO61" i="2"/>
  <c r="H56" i="1" s="1"/>
  <c r="AS60" i="2"/>
  <c r="I55" i="1" s="1"/>
  <c r="AR60" i="2"/>
  <c r="C55" i="1" s="1"/>
  <c r="AO60" i="2"/>
  <c r="H55" i="1" s="1"/>
  <c r="AS59" i="2"/>
  <c r="I54" i="1" s="1"/>
  <c r="AR59" i="2"/>
  <c r="C54" i="1" s="1"/>
  <c r="AO59" i="2"/>
  <c r="H54" i="1" s="1"/>
  <c r="AS58" i="2"/>
  <c r="I53" i="1" s="1"/>
  <c r="AR58" i="2"/>
  <c r="C53" i="1" s="1"/>
  <c r="AO58" i="2"/>
  <c r="H53" i="1" s="1"/>
  <c r="AS57" i="2"/>
  <c r="I52" i="1" s="1"/>
  <c r="AR57" i="2"/>
  <c r="C52" i="1" s="1"/>
  <c r="AO57" i="2"/>
  <c r="H52" i="1" s="1"/>
  <c r="AS56" i="2"/>
  <c r="I51" i="1" s="1"/>
  <c r="AR56" i="2"/>
  <c r="C51" i="1" s="1"/>
  <c r="AO56" i="2"/>
  <c r="H51" i="1" s="1"/>
  <c r="AS55" i="2"/>
  <c r="I50" i="1" s="1"/>
  <c r="AR55" i="2"/>
  <c r="C50" i="1" s="1"/>
  <c r="AO55" i="2"/>
  <c r="H50" i="1" s="1"/>
  <c r="AS54" i="2"/>
  <c r="I49" i="1" s="1"/>
  <c r="AR54" i="2"/>
  <c r="C49" i="1" s="1"/>
  <c r="AO54" i="2"/>
  <c r="H49" i="1" s="1"/>
  <c r="AS53" i="2"/>
  <c r="I48" i="1" s="1"/>
  <c r="AR53" i="2"/>
  <c r="C48" i="1" s="1"/>
  <c r="AO53" i="2"/>
  <c r="H48" i="1" s="1"/>
  <c r="AS52" i="2"/>
  <c r="I47" i="1" s="1"/>
  <c r="AR52" i="2"/>
  <c r="C47" i="1" s="1"/>
  <c r="AO52" i="2"/>
  <c r="H47" i="1" s="1"/>
  <c r="AS51" i="2"/>
  <c r="I46" i="1" s="1"/>
  <c r="AR51" i="2"/>
  <c r="C46" i="1" s="1"/>
  <c r="AO51" i="2"/>
  <c r="H46" i="1" s="1"/>
  <c r="AS50" i="2"/>
  <c r="I45" i="1" s="1"/>
  <c r="AR50" i="2"/>
  <c r="C45" i="1" s="1"/>
  <c r="AO50" i="2"/>
  <c r="H45" i="1" s="1"/>
  <c r="AS49" i="2"/>
  <c r="I44" i="1" s="1"/>
  <c r="AR49" i="2"/>
  <c r="C44" i="1" s="1"/>
  <c r="AO49" i="2"/>
  <c r="H44" i="1" s="1"/>
  <c r="AS48" i="2"/>
  <c r="I43" i="1" s="1"/>
  <c r="AR48" i="2"/>
  <c r="C43" i="1" s="1"/>
  <c r="AO48" i="2"/>
  <c r="H43" i="1" s="1"/>
  <c r="AS47" i="2"/>
  <c r="I42" i="1" s="1"/>
  <c r="AR47" i="2"/>
  <c r="C42" i="1" s="1"/>
  <c r="AO47" i="2"/>
  <c r="H42" i="1" s="1"/>
  <c r="AS46" i="2"/>
  <c r="I41" i="1" s="1"/>
  <c r="AR46" i="2"/>
  <c r="C41" i="1" s="1"/>
  <c r="AO46" i="2"/>
  <c r="H41" i="1" s="1"/>
  <c r="AS45" i="2"/>
  <c r="I40" i="1" s="1"/>
  <c r="AR45" i="2"/>
  <c r="C40" i="1" s="1"/>
  <c r="AO45" i="2"/>
  <c r="H40" i="1" s="1"/>
  <c r="AS44" i="2"/>
  <c r="I39" i="1" s="1"/>
  <c r="AR44" i="2"/>
  <c r="C39" i="1" s="1"/>
  <c r="AO44" i="2"/>
  <c r="H39" i="1" s="1"/>
  <c r="AS43" i="2"/>
  <c r="I38" i="1" s="1"/>
  <c r="AR43" i="2"/>
  <c r="C38" i="1" s="1"/>
  <c r="AO43" i="2"/>
  <c r="H38" i="1" s="1"/>
  <c r="AS42" i="2"/>
  <c r="I37" i="1" s="1"/>
  <c r="AR42" i="2"/>
  <c r="C37" i="1" s="1"/>
  <c r="AO42" i="2"/>
  <c r="H37" i="1" s="1"/>
  <c r="AS41" i="2"/>
  <c r="I36" i="1" s="1"/>
  <c r="AR41" i="2"/>
  <c r="C36" i="1" s="1"/>
  <c r="AO41" i="2"/>
  <c r="H36" i="1" s="1"/>
  <c r="AS40" i="2"/>
  <c r="I35" i="1" s="1"/>
  <c r="AR40" i="2"/>
  <c r="C35" i="1" s="1"/>
  <c r="AO40" i="2"/>
  <c r="H35" i="1" s="1"/>
  <c r="AS39" i="2"/>
  <c r="I34" i="1" s="1"/>
  <c r="AR39" i="2"/>
  <c r="C34" i="1" s="1"/>
  <c r="AO39" i="2"/>
  <c r="H34" i="1" s="1"/>
  <c r="AS38" i="2"/>
  <c r="I33" i="1" s="1"/>
  <c r="AR38" i="2"/>
  <c r="C33" i="1" s="1"/>
  <c r="AO38" i="2"/>
  <c r="H33" i="1" s="1"/>
  <c r="AS37" i="2"/>
  <c r="I32" i="1" s="1"/>
  <c r="AR37" i="2"/>
  <c r="C32" i="1" s="1"/>
  <c r="AO37" i="2"/>
  <c r="H32" i="1" s="1"/>
  <c r="AS36" i="2"/>
  <c r="I31" i="1" s="1"/>
  <c r="AR36" i="2"/>
  <c r="C31" i="1" s="1"/>
  <c r="AO36" i="2"/>
  <c r="H31" i="1" s="1"/>
  <c r="AS35" i="2"/>
  <c r="I30" i="1" s="1"/>
  <c r="AR35" i="2"/>
  <c r="C30" i="1" s="1"/>
  <c r="AO35" i="2"/>
  <c r="H30" i="1" s="1"/>
  <c r="AS33" i="2"/>
  <c r="I28" i="1" s="1"/>
  <c r="AR33" i="2"/>
  <c r="C28" i="1" s="1"/>
  <c r="AO33" i="2"/>
  <c r="H28" i="1" s="1"/>
  <c r="AS32" i="2"/>
  <c r="I27" i="1" s="1"/>
  <c r="AR32" i="2"/>
  <c r="C27" i="1" s="1"/>
  <c r="AO32" i="2"/>
  <c r="H27" i="1" s="1"/>
  <c r="AS31" i="2"/>
  <c r="I26" i="1" s="1"/>
  <c r="AR31" i="2"/>
  <c r="C26" i="1" s="1"/>
  <c r="AO31" i="2"/>
  <c r="H26" i="1" s="1"/>
  <c r="AS30" i="2"/>
  <c r="I25" i="1" s="1"/>
  <c r="AR30" i="2"/>
  <c r="C25" i="1" s="1"/>
  <c r="AO30" i="2"/>
  <c r="H25" i="1" s="1"/>
  <c r="AS29" i="2"/>
  <c r="I24" i="1" s="1"/>
  <c r="AR29" i="2"/>
  <c r="C24" i="1" s="1"/>
  <c r="AO29" i="2"/>
  <c r="H24" i="1" s="1"/>
  <c r="AS28" i="2"/>
  <c r="I23" i="1" s="1"/>
  <c r="AR28" i="2"/>
  <c r="C23" i="1" s="1"/>
  <c r="AO28" i="2"/>
  <c r="H23" i="1" s="1"/>
  <c r="AS27" i="2"/>
  <c r="I22" i="1" s="1"/>
  <c r="AR27" i="2"/>
  <c r="C22" i="1" s="1"/>
  <c r="AO27" i="2"/>
  <c r="H22" i="1" s="1"/>
  <c r="AS26" i="2"/>
  <c r="I21" i="1" s="1"/>
  <c r="AR26" i="2"/>
  <c r="C21" i="1" s="1"/>
  <c r="AO26" i="2"/>
  <c r="H21" i="1" s="1"/>
  <c r="AS25" i="2"/>
  <c r="I20" i="1" s="1"/>
  <c r="AR25" i="2"/>
  <c r="C20" i="1" s="1"/>
  <c r="AO25" i="2"/>
  <c r="H20" i="1" s="1"/>
  <c r="AS24" i="2"/>
  <c r="I19" i="1" s="1"/>
  <c r="AR24" i="2"/>
  <c r="C19" i="1" s="1"/>
  <c r="AO24" i="2"/>
  <c r="H19" i="1" s="1"/>
  <c r="AS23" i="2"/>
  <c r="I18" i="1" s="1"/>
  <c r="AR23" i="2"/>
  <c r="C18" i="1" s="1"/>
  <c r="AO23" i="2"/>
  <c r="H18" i="1" s="1"/>
  <c r="AS22" i="2"/>
  <c r="I17" i="1" s="1"/>
  <c r="AR22" i="2"/>
  <c r="C17" i="1" s="1"/>
  <c r="AO22" i="2"/>
  <c r="H17" i="1" s="1"/>
  <c r="AS21" i="2"/>
  <c r="I16" i="1" s="1"/>
  <c r="AR21" i="2"/>
  <c r="C16" i="1" s="1"/>
  <c r="AO21" i="2"/>
  <c r="H16" i="1" s="1"/>
  <c r="AS20" i="2"/>
  <c r="I15" i="1" s="1"/>
  <c r="AR20" i="2"/>
  <c r="C15" i="1" s="1"/>
  <c r="AO20" i="2"/>
  <c r="H15" i="1" s="1"/>
  <c r="AS19" i="2"/>
  <c r="I14" i="1" s="1"/>
  <c r="AR19" i="2"/>
  <c r="C14" i="1" s="1"/>
  <c r="AO19" i="2"/>
  <c r="H14" i="1" s="1"/>
  <c r="AS18" i="2"/>
  <c r="I13" i="1" s="1"/>
  <c r="AR18" i="2"/>
  <c r="C13" i="1" s="1"/>
  <c r="AO18" i="2"/>
  <c r="H13" i="1" s="1"/>
  <c r="AS17" i="2"/>
  <c r="I12" i="1" s="1"/>
  <c r="AR17" i="2"/>
  <c r="C12" i="1" s="1"/>
  <c r="AO17" i="2"/>
  <c r="H12" i="1" s="1"/>
  <c r="AS16" i="2"/>
  <c r="I11" i="1" s="1"/>
  <c r="AR16" i="2"/>
  <c r="C11" i="1" s="1"/>
  <c r="AO16" i="2"/>
  <c r="H11" i="1" s="1"/>
  <c r="AS15" i="2"/>
  <c r="I10" i="1" s="1"/>
  <c r="AR15" i="2"/>
  <c r="C10" i="1" s="1"/>
  <c r="AO15" i="2"/>
  <c r="H10" i="1" s="1"/>
  <c r="AS14" i="2"/>
  <c r="I9" i="1" s="1"/>
  <c r="AR14" i="2"/>
  <c r="C9" i="1" s="1"/>
  <c r="AO14" i="2"/>
  <c r="H9" i="1" s="1"/>
  <c r="AS13" i="2"/>
  <c r="I8" i="1" s="1"/>
  <c r="AR13" i="2"/>
  <c r="C8" i="1" s="1"/>
  <c r="AO13" i="2"/>
  <c r="H8" i="1" s="1"/>
  <c r="AS12" i="2"/>
  <c r="I7" i="1" s="1"/>
  <c r="AR12" i="2"/>
  <c r="C7" i="1" s="1"/>
  <c r="AO12" i="2"/>
  <c r="H7" i="1" s="1"/>
  <c r="AS34" i="2"/>
  <c r="I29" i="1" s="1"/>
  <c r="AR34" i="2"/>
  <c r="C29" i="1" s="1"/>
  <c r="AO34" i="2"/>
  <c r="H29" i="1" s="1"/>
  <c r="C11" i="9" l="1"/>
  <c r="C27" i="9"/>
  <c r="C36" i="9"/>
  <c r="C40" i="9"/>
  <c r="C44" i="9"/>
  <c r="C48" i="9"/>
  <c r="C52" i="9"/>
  <c r="C56" i="9"/>
  <c r="C60" i="9"/>
  <c r="C64" i="9"/>
  <c r="C68" i="9"/>
  <c r="C72" i="9"/>
  <c r="C76" i="9"/>
  <c r="C80" i="9"/>
  <c r="C84" i="9"/>
  <c r="C88" i="9"/>
  <c r="C92" i="9"/>
  <c r="C96" i="9"/>
  <c r="C100" i="9"/>
  <c r="C104" i="9"/>
  <c r="C108" i="9"/>
  <c r="C112" i="9"/>
  <c r="C116" i="9"/>
  <c r="C120" i="9"/>
  <c r="C124" i="9"/>
  <c r="C128" i="9"/>
  <c r="C132" i="9"/>
  <c r="C19" i="9"/>
  <c r="C32" i="9"/>
  <c r="C7" i="9"/>
  <c r="C15" i="9"/>
  <c r="C23" i="9"/>
  <c r="C28" i="9"/>
  <c r="C9" i="9"/>
  <c r="C13" i="9"/>
  <c r="C17" i="9"/>
  <c r="C21" i="9"/>
  <c r="C25" i="9"/>
  <c r="C30" i="9"/>
  <c r="C34" i="9"/>
  <c r="C38" i="9"/>
  <c r="C42" i="9"/>
  <c r="C46" i="9"/>
  <c r="C50" i="9"/>
  <c r="C54" i="9"/>
  <c r="C58" i="9"/>
  <c r="C62" i="9"/>
  <c r="C66" i="9"/>
  <c r="C70" i="9"/>
  <c r="C74" i="9"/>
  <c r="C78" i="9"/>
  <c r="C82" i="9"/>
  <c r="C86" i="9"/>
  <c r="C90" i="9"/>
  <c r="C94" i="9"/>
  <c r="C98" i="9"/>
  <c r="C102" i="9"/>
  <c r="C106" i="9"/>
  <c r="C110" i="9"/>
  <c r="C114" i="9"/>
  <c r="C6" i="9"/>
  <c r="C10" i="9"/>
  <c r="C14" i="9"/>
  <c r="C18" i="9"/>
  <c r="C22" i="9"/>
  <c r="C26" i="9"/>
  <c r="C31" i="9"/>
  <c r="C35" i="9"/>
  <c r="C39" i="9"/>
  <c r="C43" i="9"/>
  <c r="C47" i="9"/>
  <c r="C51" i="9"/>
  <c r="C55" i="9"/>
  <c r="C59" i="9"/>
  <c r="C63" i="9"/>
  <c r="C67" i="9"/>
  <c r="C71" i="9"/>
  <c r="C75" i="9"/>
  <c r="C79" i="9"/>
  <c r="C83" i="9"/>
  <c r="C87" i="9"/>
  <c r="C91" i="9"/>
  <c r="C95" i="9"/>
  <c r="C99" i="9"/>
  <c r="C103" i="9"/>
  <c r="C107" i="9"/>
  <c r="C111" i="9"/>
  <c r="C115" i="9"/>
  <c r="C119" i="9"/>
  <c r="C123" i="9"/>
  <c r="C127" i="9"/>
  <c r="C131" i="9"/>
  <c r="C118" i="9"/>
  <c r="C122" i="9"/>
  <c r="C126" i="9"/>
  <c r="C130" i="9"/>
  <c r="C8" i="9"/>
  <c r="C12" i="9"/>
  <c r="C16" i="9"/>
  <c r="C20" i="9"/>
  <c r="C24" i="9"/>
  <c r="C29" i="9"/>
  <c r="C33" i="9"/>
  <c r="C37" i="9"/>
  <c r="C41" i="9"/>
  <c r="C45" i="9"/>
  <c r="C49" i="9"/>
  <c r="C53" i="9"/>
  <c r="C57" i="9"/>
  <c r="C61" i="9"/>
  <c r="C65" i="9"/>
  <c r="C69" i="9"/>
  <c r="C73" i="9"/>
  <c r="C77" i="9"/>
  <c r="C81" i="9"/>
  <c r="C85" i="9"/>
  <c r="C89" i="9"/>
  <c r="C93" i="9"/>
  <c r="C97" i="9"/>
  <c r="C101" i="9"/>
  <c r="C105" i="9"/>
  <c r="C109" i="9"/>
  <c r="C113" i="9"/>
  <c r="C117" i="9"/>
  <c r="C121" i="9"/>
  <c r="C125" i="9"/>
  <c r="C129" i="9"/>
  <c r="C133" i="9"/>
  <c r="C3" i="1"/>
  <c r="C2" i="1"/>
  <c r="I3" i="1"/>
  <c r="I2" i="1"/>
  <c r="H3" i="1"/>
  <c r="H2" i="1"/>
  <c r="O136" i="1"/>
  <c r="F29" i="1"/>
  <c r="N29" i="1"/>
  <c r="O28" i="9" s="1"/>
  <c r="AC139" i="2"/>
  <c r="AC138" i="2"/>
  <c r="AD138" i="2" s="1"/>
  <c r="AE138" i="2" s="1"/>
  <c r="AC137" i="2"/>
  <c r="AD137" i="2" s="1"/>
  <c r="AE137" i="2" s="1"/>
  <c r="AC136" i="2"/>
  <c r="AD136" i="2" s="1"/>
  <c r="AE136" i="2" s="1"/>
  <c r="AC135" i="2"/>
  <c r="AD135" i="2" s="1"/>
  <c r="AE135" i="2" s="1"/>
  <c r="AC134" i="2"/>
  <c r="AD134" i="2" s="1"/>
  <c r="AE134" i="2" s="1"/>
  <c r="AC133" i="2"/>
  <c r="AD133" i="2" s="1"/>
  <c r="AE133" i="2" s="1"/>
  <c r="AC132" i="2"/>
  <c r="AD132" i="2" s="1"/>
  <c r="AE132" i="2" s="1"/>
  <c r="AC131" i="2"/>
  <c r="AD131" i="2" s="1"/>
  <c r="AE131" i="2" s="1"/>
  <c r="AC130" i="2"/>
  <c r="AD130" i="2" s="1"/>
  <c r="AE130" i="2" s="1"/>
  <c r="AC129" i="2"/>
  <c r="AD129" i="2" s="1"/>
  <c r="AE129" i="2" s="1"/>
  <c r="AC128" i="2"/>
  <c r="AD128" i="2" s="1"/>
  <c r="AE128" i="2" s="1"/>
  <c r="AC127" i="2"/>
  <c r="AD127" i="2" s="1"/>
  <c r="AE127" i="2" s="1"/>
  <c r="AC126" i="2"/>
  <c r="AD126" i="2" s="1"/>
  <c r="AE126" i="2" s="1"/>
  <c r="AC125" i="2"/>
  <c r="AD125" i="2" s="1"/>
  <c r="AE125" i="2" s="1"/>
  <c r="AC124" i="2"/>
  <c r="AD124" i="2" s="1"/>
  <c r="AE124" i="2" s="1"/>
  <c r="AC123" i="2"/>
  <c r="AD123" i="2" s="1"/>
  <c r="AE123" i="2" s="1"/>
  <c r="AC122" i="2"/>
  <c r="AD122" i="2" s="1"/>
  <c r="AE122" i="2" s="1"/>
  <c r="AC121" i="2"/>
  <c r="AD121" i="2" s="1"/>
  <c r="AE121" i="2" s="1"/>
  <c r="AC120" i="2"/>
  <c r="AD120" i="2" s="1"/>
  <c r="AE120" i="2" s="1"/>
  <c r="AC119" i="2"/>
  <c r="AD119" i="2" s="1"/>
  <c r="AE119" i="2" s="1"/>
  <c r="AC118" i="2"/>
  <c r="AD118" i="2" s="1"/>
  <c r="AE118" i="2" s="1"/>
  <c r="AC117" i="2"/>
  <c r="AD117" i="2" s="1"/>
  <c r="AE117" i="2" s="1"/>
  <c r="AC116" i="2"/>
  <c r="AD116" i="2" s="1"/>
  <c r="AE116" i="2" s="1"/>
  <c r="AC115" i="2"/>
  <c r="AD115" i="2" s="1"/>
  <c r="AE115" i="2" s="1"/>
  <c r="AC114" i="2"/>
  <c r="AD114" i="2" s="1"/>
  <c r="AE114" i="2" s="1"/>
  <c r="AC113" i="2"/>
  <c r="AD113" i="2" s="1"/>
  <c r="AE113" i="2" s="1"/>
  <c r="AC112" i="2"/>
  <c r="AD112" i="2" s="1"/>
  <c r="AE112" i="2" s="1"/>
  <c r="AC111" i="2"/>
  <c r="AD111" i="2" s="1"/>
  <c r="AE111" i="2" s="1"/>
  <c r="AC110" i="2"/>
  <c r="AD110" i="2" s="1"/>
  <c r="AE110" i="2" s="1"/>
  <c r="AC109" i="2"/>
  <c r="AD109" i="2" s="1"/>
  <c r="AE109" i="2" s="1"/>
  <c r="AC108" i="2"/>
  <c r="AD108" i="2" s="1"/>
  <c r="AE108" i="2" s="1"/>
  <c r="AC107" i="2"/>
  <c r="AD107" i="2" s="1"/>
  <c r="AE107" i="2" s="1"/>
  <c r="AC106" i="2"/>
  <c r="AD106" i="2" s="1"/>
  <c r="AE106" i="2" s="1"/>
  <c r="AC105" i="2"/>
  <c r="AD105" i="2" s="1"/>
  <c r="AE105" i="2" s="1"/>
  <c r="AC104" i="2"/>
  <c r="AD104" i="2" s="1"/>
  <c r="AE104" i="2" s="1"/>
  <c r="AC103" i="2"/>
  <c r="AC102" i="2"/>
  <c r="AD102" i="2" s="1"/>
  <c r="AE102" i="2" s="1"/>
  <c r="AC101" i="2"/>
  <c r="AD101" i="2" s="1"/>
  <c r="AE101" i="2" s="1"/>
  <c r="AC100" i="2"/>
  <c r="AD100" i="2" s="1"/>
  <c r="AE100" i="2" s="1"/>
  <c r="AC99" i="2"/>
  <c r="AD99" i="2" s="1"/>
  <c r="AE99" i="2" s="1"/>
  <c r="AC98" i="2"/>
  <c r="AD98" i="2" s="1"/>
  <c r="AE98" i="2" s="1"/>
  <c r="AC97" i="2"/>
  <c r="AD97" i="2" s="1"/>
  <c r="AE97" i="2" s="1"/>
  <c r="AC96" i="2"/>
  <c r="AC95" i="2"/>
  <c r="AD95" i="2" s="1"/>
  <c r="AE95" i="2" s="1"/>
  <c r="AC94" i="2"/>
  <c r="AD94" i="2" s="1"/>
  <c r="AE94" i="2" s="1"/>
  <c r="AC93" i="2"/>
  <c r="AD93" i="2" s="1"/>
  <c r="AE93" i="2" s="1"/>
  <c r="AC92" i="2"/>
  <c r="AD92" i="2" s="1"/>
  <c r="AE92" i="2" s="1"/>
  <c r="AC91" i="2"/>
  <c r="AD91" i="2" s="1"/>
  <c r="AE91" i="2" s="1"/>
  <c r="AC90" i="2"/>
  <c r="AD90" i="2" s="1"/>
  <c r="AE90" i="2" s="1"/>
  <c r="AC89" i="2"/>
  <c r="AD89" i="2" s="1"/>
  <c r="AE89" i="2" s="1"/>
  <c r="AC88" i="2"/>
  <c r="AD88" i="2" s="1"/>
  <c r="AE88" i="2" s="1"/>
  <c r="AC87" i="2"/>
  <c r="AD87" i="2" s="1"/>
  <c r="AE87" i="2" s="1"/>
  <c r="AC86" i="2"/>
  <c r="AD86" i="2" s="1"/>
  <c r="AE86" i="2" s="1"/>
  <c r="AC85" i="2"/>
  <c r="AD85" i="2" s="1"/>
  <c r="AE85" i="2" s="1"/>
  <c r="AC84" i="2"/>
  <c r="AD84" i="2" s="1"/>
  <c r="AE84" i="2" s="1"/>
  <c r="AC83" i="2"/>
  <c r="AD83" i="2" s="1"/>
  <c r="AE83" i="2" s="1"/>
  <c r="AC82" i="2"/>
  <c r="AD82" i="2" s="1"/>
  <c r="AE82" i="2" s="1"/>
  <c r="AC81" i="2"/>
  <c r="AD81" i="2" s="1"/>
  <c r="AE81" i="2" s="1"/>
  <c r="AC80" i="2"/>
  <c r="AD80" i="2" s="1"/>
  <c r="AE80" i="2" s="1"/>
  <c r="AC79" i="2"/>
  <c r="AD79" i="2" s="1"/>
  <c r="AE79" i="2" s="1"/>
  <c r="AC78" i="2"/>
  <c r="AD78" i="2" s="1"/>
  <c r="AE78" i="2" s="1"/>
  <c r="AC77" i="2"/>
  <c r="AD77" i="2" s="1"/>
  <c r="AE77" i="2" s="1"/>
  <c r="AC76" i="2"/>
  <c r="AD76" i="2" s="1"/>
  <c r="AE76" i="2" s="1"/>
  <c r="AC75" i="2"/>
  <c r="AD75" i="2" s="1"/>
  <c r="AE75" i="2" s="1"/>
  <c r="AC74" i="2"/>
  <c r="AD74" i="2" s="1"/>
  <c r="AE74" i="2" s="1"/>
  <c r="AC73" i="2"/>
  <c r="AD73" i="2" s="1"/>
  <c r="AE73" i="2" s="1"/>
  <c r="AC72" i="2"/>
  <c r="AD72" i="2" s="1"/>
  <c r="AE72" i="2" s="1"/>
  <c r="AC71" i="2"/>
  <c r="AD71" i="2" s="1"/>
  <c r="AE71" i="2" s="1"/>
  <c r="AC70" i="2"/>
  <c r="AD70" i="2" s="1"/>
  <c r="AE70" i="2" s="1"/>
  <c r="AC69" i="2"/>
  <c r="AD69" i="2" s="1"/>
  <c r="AE69" i="2" s="1"/>
  <c r="AC68" i="2"/>
  <c r="AD68" i="2" s="1"/>
  <c r="AE68" i="2" s="1"/>
  <c r="AC67" i="2"/>
  <c r="AD67" i="2" s="1"/>
  <c r="AE67" i="2" s="1"/>
  <c r="AC66" i="2"/>
  <c r="AD66" i="2" s="1"/>
  <c r="AE66" i="2" s="1"/>
  <c r="AC65" i="2"/>
  <c r="AD65" i="2" s="1"/>
  <c r="AE65" i="2" s="1"/>
  <c r="AC64" i="2"/>
  <c r="AD64" i="2" s="1"/>
  <c r="AE64" i="2" s="1"/>
  <c r="AC63" i="2"/>
  <c r="AD63" i="2" s="1"/>
  <c r="AE63" i="2" s="1"/>
  <c r="AC62" i="2"/>
  <c r="AD62" i="2" s="1"/>
  <c r="AE62" i="2" s="1"/>
  <c r="AC61" i="2"/>
  <c r="AD61" i="2" s="1"/>
  <c r="AE61" i="2" s="1"/>
  <c r="AC60" i="2"/>
  <c r="AD60" i="2" s="1"/>
  <c r="AE60" i="2" s="1"/>
  <c r="AC59" i="2"/>
  <c r="AD59" i="2" s="1"/>
  <c r="AE59" i="2" s="1"/>
  <c r="AC58" i="2"/>
  <c r="AD58" i="2" s="1"/>
  <c r="AE58" i="2" s="1"/>
  <c r="AC57" i="2"/>
  <c r="AD57" i="2" s="1"/>
  <c r="AE57" i="2" s="1"/>
  <c r="AC56" i="2"/>
  <c r="AD56" i="2" s="1"/>
  <c r="AE56" i="2" s="1"/>
  <c r="AC55" i="2"/>
  <c r="AD55" i="2" s="1"/>
  <c r="AE55" i="2" s="1"/>
  <c r="AC54" i="2"/>
  <c r="AD54" i="2" s="1"/>
  <c r="AE54" i="2" s="1"/>
  <c r="AC53" i="2"/>
  <c r="AD53" i="2" s="1"/>
  <c r="AE53" i="2" s="1"/>
  <c r="AC52" i="2"/>
  <c r="AD52" i="2" s="1"/>
  <c r="AE52" i="2" s="1"/>
  <c r="AC51" i="2"/>
  <c r="AD51" i="2" s="1"/>
  <c r="AE51" i="2" s="1"/>
  <c r="AC50" i="2"/>
  <c r="AD50" i="2" s="1"/>
  <c r="AE50" i="2" s="1"/>
  <c r="AC49" i="2"/>
  <c r="AD49" i="2" s="1"/>
  <c r="AE49" i="2" s="1"/>
  <c r="AC48" i="2"/>
  <c r="AD48" i="2" s="1"/>
  <c r="AE48" i="2" s="1"/>
  <c r="AC47" i="2"/>
  <c r="AD47" i="2" s="1"/>
  <c r="AE47" i="2" s="1"/>
  <c r="AC46" i="2"/>
  <c r="AD46" i="2" s="1"/>
  <c r="AE46" i="2" s="1"/>
  <c r="AC45" i="2"/>
  <c r="AD45" i="2" s="1"/>
  <c r="AE45" i="2" s="1"/>
  <c r="AC44" i="2"/>
  <c r="AD44" i="2" s="1"/>
  <c r="AE44" i="2" s="1"/>
  <c r="AC43" i="2"/>
  <c r="AD43" i="2" s="1"/>
  <c r="AE43" i="2" s="1"/>
  <c r="AC42" i="2"/>
  <c r="AD42" i="2" s="1"/>
  <c r="AE42" i="2" s="1"/>
  <c r="AC41" i="2"/>
  <c r="AD41" i="2" s="1"/>
  <c r="AE41" i="2" s="1"/>
  <c r="AC40" i="2"/>
  <c r="AD40" i="2" s="1"/>
  <c r="AE40" i="2" s="1"/>
  <c r="AC39" i="2"/>
  <c r="AC38" i="2"/>
  <c r="AD38" i="2" s="1"/>
  <c r="AE38" i="2" s="1"/>
  <c r="AC37" i="2"/>
  <c r="AD37" i="2" s="1"/>
  <c r="AE37" i="2" s="1"/>
  <c r="AC36" i="2"/>
  <c r="AD36" i="2" s="1"/>
  <c r="AE36" i="2" s="1"/>
  <c r="AC35" i="2"/>
  <c r="AD35" i="2" s="1"/>
  <c r="AE35" i="2" s="1"/>
  <c r="AC34" i="2"/>
  <c r="AD34" i="2" s="1"/>
  <c r="AE34" i="2" s="1"/>
  <c r="AC33" i="2"/>
  <c r="AD33" i="2" s="1"/>
  <c r="AE33" i="2" s="1"/>
  <c r="AC32" i="2"/>
  <c r="AD32" i="2" s="1"/>
  <c r="AE32" i="2" s="1"/>
  <c r="AC31" i="2"/>
  <c r="AD31" i="2" s="1"/>
  <c r="AE31" i="2" s="1"/>
  <c r="AC30" i="2"/>
  <c r="AD30" i="2" s="1"/>
  <c r="AE30" i="2" s="1"/>
  <c r="AC29" i="2"/>
  <c r="AD29" i="2" s="1"/>
  <c r="AE29" i="2" s="1"/>
  <c r="AC28" i="2"/>
  <c r="AD28" i="2" s="1"/>
  <c r="AE28" i="2" s="1"/>
  <c r="AC27" i="2"/>
  <c r="AD27" i="2" s="1"/>
  <c r="AE27" i="2" s="1"/>
  <c r="AC26" i="2"/>
  <c r="AD26" i="2" s="1"/>
  <c r="AE26" i="2" s="1"/>
  <c r="AC25" i="2"/>
  <c r="AD25" i="2" s="1"/>
  <c r="AE25" i="2" s="1"/>
  <c r="AC24" i="2"/>
  <c r="AD24" i="2" s="1"/>
  <c r="AE24" i="2" s="1"/>
  <c r="AC23" i="2"/>
  <c r="AD23" i="2" s="1"/>
  <c r="AE23" i="2" s="1"/>
  <c r="AC22" i="2"/>
  <c r="AD22" i="2" s="1"/>
  <c r="AE22" i="2" s="1"/>
  <c r="AC21" i="2"/>
  <c r="AD21" i="2" s="1"/>
  <c r="AE21" i="2" s="1"/>
  <c r="AC20" i="2"/>
  <c r="AD20" i="2" s="1"/>
  <c r="AE20" i="2" s="1"/>
  <c r="AC19" i="2"/>
  <c r="AD19" i="2" s="1"/>
  <c r="AE19" i="2" s="1"/>
  <c r="AC18" i="2"/>
  <c r="AD18" i="2" s="1"/>
  <c r="AE18" i="2" s="1"/>
  <c r="AC17" i="2"/>
  <c r="AD17" i="2" s="1"/>
  <c r="AE17" i="2" s="1"/>
  <c r="AC16" i="2"/>
  <c r="AD16" i="2" s="1"/>
  <c r="AE16" i="2" s="1"/>
  <c r="AC15" i="2"/>
  <c r="AD15" i="2" s="1"/>
  <c r="AE15" i="2" s="1"/>
  <c r="AC14" i="2"/>
  <c r="AD14" i="2" s="1"/>
  <c r="AE14" i="2" s="1"/>
  <c r="AC13" i="2"/>
  <c r="AD13" i="2" s="1"/>
  <c r="AE13" i="2" s="1"/>
  <c r="AC12" i="2"/>
  <c r="AD12" i="2" s="1"/>
  <c r="AE12" i="2" s="1"/>
  <c r="AD139" i="2"/>
  <c r="AE139" i="2" s="1"/>
  <c r="AD103" i="2"/>
  <c r="AE103" i="2" s="1"/>
  <c r="AD96" i="2"/>
  <c r="AE96" i="2" s="1"/>
  <c r="AD39" i="2"/>
  <c r="AE39" i="2" s="1"/>
  <c r="F2" i="1" l="1"/>
  <c r="F3" i="1"/>
  <c r="N136" i="1"/>
  <c r="D140" i="2"/>
  <c r="C10" i="4" l="1"/>
  <c r="N13" i="4" s="1"/>
  <c r="C9" i="4"/>
  <c r="M13" i="4" s="1"/>
  <c r="C8" i="4"/>
  <c r="L13" i="4" s="1"/>
  <c r="C7" i="4"/>
  <c r="K13" i="4" s="1"/>
  <c r="C6" i="4"/>
  <c r="C5" i="4"/>
  <c r="J13" i="4" s="1"/>
  <c r="C4" i="4"/>
  <c r="I13" i="4" s="1"/>
  <c r="C3" i="4"/>
  <c r="H13" i="4" s="1"/>
  <c r="AA139" i="2"/>
  <c r="AB139" i="2" s="1"/>
  <c r="AF139" i="2" s="1"/>
  <c r="U139" i="2"/>
  <c r="E134" i="1" s="1"/>
  <c r="E133" i="9" s="1"/>
  <c r="AA138" i="2"/>
  <c r="AB138" i="2" s="1"/>
  <c r="AF138" i="2" s="1"/>
  <c r="U138" i="2"/>
  <c r="E133" i="1" s="1"/>
  <c r="E132" i="9" s="1"/>
  <c r="AA137" i="2"/>
  <c r="AB137" i="2" s="1"/>
  <c r="AF137" i="2" s="1"/>
  <c r="U137" i="2"/>
  <c r="E132" i="1" s="1"/>
  <c r="E131" i="9" s="1"/>
  <c r="AA136" i="2"/>
  <c r="AB136" i="2" s="1"/>
  <c r="AF136" i="2" s="1"/>
  <c r="U136" i="2"/>
  <c r="E131" i="1" s="1"/>
  <c r="E130" i="9" s="1"/>
  <c r="AA135" i="2"/>
  <c r="AB135" i="2" s="1"/>
  <c r="AF135" i="2" s="1"/>
  <c r="U135" i="2"/>
  <c r="E130" i="1" s="1"/>
  <c r="E129" i="9" s="1"/>
  <c r="AA134" i="2"/>
  <c r="AB134" i="2" s="1"/>
  <c r="AF134" i="2" s="1"/>
  <c r="U134" i="2"/>
  <c r="E129" i="1" s="1"/>
  <c r="E128" i="9" s="1"/>
  <c r="AA133" i="2"/>
  <c r="AB133" i="2" s="1"/>
  <c r="AF133" i="2" s="1"/>
  <c r="U133" i="2"/>
  <c r="E128" i="1" s="1"/>
  <c r="E127" i="9" s="1"/>
  <c r="AA132" i="2"/>
  <c r="AB132" i="2" s="1"/>
  <c r="AF132" i="2" s="1"/>
  <c r="D127" i="1" s="1"/>
  <c r="D126" i="9" s="1"/>
  <c r="U132" i="2"/>
  <c r="AA131" i="2"/>
  <c r="AB131" i="2" s="1"/>
  <c r="AF131" i="2" s="1"/>
  <c r="D126" i="1" s="1"/>
  <c r="D125" i="9" s="1"/>
  <c r="U131" i="2"/>
  <c r="AA130" i="2"/>
  <c r="AB130" i="2" s="1"/>
  <c r="AF130" i="2" s="1"/>
  <c r="D125" i="1" s="1"/>
  <c r="D124" i="9" s="1"/>
  <c r="U130" i="2"/>
  <c r="AA129" i="2"/>
  <c r="AB129" i="2" s="1"/>
  <c r="AF129" i="2" s="1"/>
  <c r="U129" i="2"/>
  <c r="E124" i="1" s="1"/>
  <c r="E123" i="9" s="1"/>
  <c r="AA128" i="2"/>
  <c r="AB128" i="2" s="1"/>
  <c r="AF128" i="2" s="1"/>
  <c r="U128" i="2"/>
  <c r="E123" i="1" s="1"/>
  <c r="E122" i="9" s="1"/>
  <c r="AA127" i="2"/>
  <c r="AB127" i="2" s="1"/>
  <c r="AF127" i="2" s="1"/>
  <c r="D122" i="1" s="1"/>
  <c r="D121" i="9" s="1"/>
  <c r="U127" i="2"/>
  <c r="AA126" i="2"/>
  <c r="AB126" i="2" s="1"/>
  <c r="AF126" i="2" s="1"/>
  <c r="D121" i="1" s="1"/>
  <c r="D120" i="9" s="1"/>
  <c r="U126" i="2"/>
  <c r="AA125" i="2"/>
  <c r="AB125" i="2" s="1"/>
  <c r="AF125" i="2" s="1"/>
  <c r="D120" i="1" s="1"/>
  <c r="D119" i="9" s="1"/>
  <c r="U125" i="2"/>
  <c r="AA124" i="2"/>
  <c r="AB124" i="2" s="1"/>
  <c r="AF124" i="2" s="1"/>
  <c r="D119" i="1" s="1"/>
  <c r="D118" i="9" s="1"/>
  <c r="U124" i="2"/>
  <c r="AA123" i="2"/>
  <c r="AB123" i="2" s="1"/>
  <c r="AF123" i="2" s="1"/>
  <c r="D118" i="1" s="1"/>
  <c r="D117" i="9" s="1"/>
  <c r="U123" i="2"/>
  <c r="AA122" i="2"/>
  <c r="AB122" i="2" s="1"/>
  <c r="AF122" i="2" s="1"/>
  <c r="D117" i="1" s="1"/>
  <c r="D116" i="9" s="1"/>
  <c r="U122" i="2"/>
  <c r="AA121" i="2"/>
  <c r="AB121" i="2" s="1"/>
  <c r="AF121" i="2" s="1"/>
  <c r="D116" i="1" s="1"/>
  <c r="D115" i="9" s="1"/>
  <c r="U121" i="2"/>
  <c r="AA120" i="2"/>
  <c r="AB120" i="2" s="1"/>
  <c r="AF120" i="2" s="1"/>
  <c r="D115" i="1" s="1"/>
  <c r="D114" i="9" s="1"/>
  <c r="U120" i="2"/>
  <c r="AA119" i="2"/>
  <c r="AB119" i="2" s="1"/>
  <c r="AF119" i="2" s="1"/>
  <c r="D114" i="1" s="1"/>
  <c r="D113" i="9" s="1"/>
  <c r="U119" i="2"/>
  <c r="AA118" i="2"/>
  <c r="AB118" i="2" s="1"/>
  <c r="AF118" i="2" s="1"/>
  <c r="D113" i="1" s="1"/>
  <c r="D112" i="9" s="1"/>
  <c r="U118" i="2"/>
  <c r="AA117" i="2"/>
  <c r="AB117" i="2" s="1"/>
  <c r="AF117" i="2" s="1"/>
  <c r="D112" i="1" s="1"/>
  <c r="D111" i="9" s="1"/>
  <c r="U117" i="2"/>
  <c r="AA116" i="2"/>
  <c r="AB116" i="2" s="1"/>
  <c r="AF116" i="2" s="1"/>
  <c r="D111" i="1" s="1"/>
  <c r="D110" i="9" s="1"/>
  <c r="U116" i="2"/>
  <c r="AA115" i="2"/>
  <c r="AB115" i="2" s="1"/>
  <c r="AF115" i="2" s="1"/>
  <c r="D110" i="1" s="1"/>
  <c r="D109" i="9" s="1"/>
  <c r="U115" i="2"/>
  <c r="AA114" i="2"/>
  <c r="AB114" i="2" s="1"/>
  <c r="AF114" i="2" s="1"/>
  <c r="D109" i="1" s="1"/>
  <c r="D108" i="9" s="1"/>
  <c r="U114" i="2"/>
  <c r="AA113" i="2"/>
  <c r="AB113" i="2" s="1"/>
  <c r="AF113" i="2" s="1"/>
  <c r="D108" i="1" s="1"/>
  <c r="D107" i="9" s="1"/>
  <c r="U113" i="2"/>
  <c r="AA112" i="2"/>
  <c r="AB112" i="2" s="1"/>
  <c r="AF112" i="2" s="1"/>
  <c r="D107" i="1" s="1"/>
  <c r="D106" i="9" s="1"/>
  <c r="U112" i="2"/>
  <c r="AA111" i="2"/>
  <c r="AB111" i="2" s="1"/>
  <c r="AF111" i="2" s="1"/>
  <c r="D106" i="1" s="1"/>
  <c r="D105" i="9" s="1"/>
  <c r="U111" i="2"/>
  <c r="AA110" i="2"/>
  <c r="AB110" i="2" s="1"/>
  <c r="AF110" i="2" s="1"/>
  <c r="D105" i="1" s="1"/>
  <c r="D104" i="9" s="1"/>
  <c r="U110" i="2"/>
  <c r="AA109" i="2"/>
  <c r="AB109" i="2" s="1"/>
  <c r="AF109" i="2" s="1"/>
  <c r="D104" i="1" s="1"/>
  <c r="D103" i="9" s="1"/>
  <c r="U109" i="2"/>
  <c r="AA108" i="2"/>
  <c r="AB108" i="2" s="1"/>
  <c r="AF108" i="2" s="1"/>
  <c r="D103" i="1" s="1"/>
  <c r="D102" i="9" s="1"/>
  <c r="U108" i="2"/>
  <c r="AA107" i="2"/>
  <c r="AB107" i="2" s="1"/>
  <c r="AF107" i="2" s="1"/>
  <c r="D102" i="1" s="1"/>
  <c r="D101" i="9" s="1"/>
  <c r="U107" i="2"/>
  <c r="AA106" i="2"/>
  <c r="AB106" i="2" s="1"/>
  <c r="AF106" i="2" s="1"/>
  <c r="D101" i="1" s="1"/>
  <c r="D100" i="9" s="1"/>
  <c r="U106" i="2"/>
  <c r="AA105" i="2"/>
  <c r="AB105" i="2" s="1"/>
  <c r="AF105" i="2" s="1"/>
  <c r="D100" i="1" s="1"/>
  <c r="D99" i="9" s="1"/>
  <c r="U105" i="2"/>
  <c r="AA104" i="2"/>
  <c r="AB104" i="2" s="1"/>
  <c r="AF104" i="2" s="1"/>
  <c r="D99" i="1" s="1"/>
  <c r="D98" i="9" s="1"/>
  <c r="U104" i="2"/>
  <c r="AA103" i="2"/>
  <c r="AB103" i="2" s="1"/>
  <c r="AF103" i="2" s="1"/>
  <c r="D98" i="1" s="1"/>
  <c r="D97" i="9" s="1"/>
  <c r="U103" i="2"/>
  <c r="AA102" i="2"/>
  <c r="AB102" i="2" s="1"/>
  <c r="AF102" i="2" s="1"/>
  <c r="D97" i="1" s="1"/>
  <c r="D96" i="9" s="1"/>
  <c r="U102" i="2"/>
  <c r="AA101" i="2"/>
  <c r="AB101" i="2" s="1"/>
  <c r="AF101" i="2" s="1"/>
  <c r="D96" i="1" s="1"/>
  <c r="D95" i="9" s="1"/>
  <c r="U101" i="2"/>
  <c r="AA100" i="2"/>
  <c r="AB100" i="2" s="1"/>
  <c r="AF100" i="2" s="1"/>
  <c r="D95" i="1" s="1"/>
  <c r="D94" i="9" s="1"/>
  <c r="U100" i="2"/>
  <c r="AA99" i="2"/>
  <c r="AB99" i="2" s="1"/>
  <c r="AF99" i="2" s="1"/>
  <c r="D94" i="1" s="1"/>
  <c r="D93" i="9" s="1"/>
  <c r="U99" i="2"/>
  <c r="AA98" i="2"/>
  <c r="AB98" i="2" s="1"/>
  <c r="AF98" i="2" s="1"/>
  <c r="D93" i="1" s="1"/>
  <c r="D92" i="9" s="1"/>
  <c r="U98" i="2"/>
  <c r="AA97" i="2"/>
  <c r="AB97" i="2" s="1"/>
  <c r="AF97" i="2" s="1"/>
  <c r="D92" i="1" s="1"/>
  <c r="D91" i="9" s="1"/>
  <c r="U97" i="2"/>
  <c r="AA96" i="2"/>
  <c r="AB96" i="2" s="1"/>
  <c r="AF96" i="2" s="1"/>
  <c r="D91" i="1" s="1"/>
  <c r="D90" i="9" s="1"/>
  <c r="U96" i="2"/>
  <c r="AA95" i="2"/>
  <c r="AB95" i="2" s="1"/>
  <c r="AF95" i="2" s="1"/>
  <c r="D90" i="1" s="1"/>
  <c r="D89" i="9" s="1"/>
  <c r="U95" i="2"/>
  <c r="AA94" i="2"/>
  <c r="AB94" i="2" s="1"/>
  <c r="AF94" i="2" s="1"/>
  <c r="D89" i="1" s="1"/>
  <c r="D88" i="9" s="1"/>
  <c r="U94" i="2"/>
  <c r="AA93" i="2"/>
  <c r="AB93" i="2" s="1"/>
  <c r="AF93" i="2" s="1"/>
  <c r="D88" i="1" s="1"/>
  <c r="D87" i="9" s="1"/>
  <c r="U93" i="2"/>
  <c r="AA92" i="2"/>
  <c r="AB92" i="2" s="1"/>
  <c r="AF92" i="2" s="1"/>
  <c r="D87" i="1" s="1"/>
  <c r="D86" i="9" s="1"/>
  <c r="U92" i="2"/>
  <c r="AA91" i="2"/>
  <c r="AB91" i="2" s="1"/>
  <c r="AF91" i="2" s="1"/>
  <c r="D86" i="1" s="1"/>
  <c r="D85" i="9" s="1"/>
  <c r="U91" i="2"/>
  <c r="AA90" i="2"/>
  <c r="AB90" i="2" s="1"/>
  <c r="AF90" i="2" s="1"/>
  <c r="D85" i="1" s="1"/>
  <c r="D84" i="9" s="1"/>
  <c r="U90" i="2"/>
  <c r="AA89" i="2"/>
  <c r="AB89" i="2" s="1"/>
  <c r="AF89" i="2" s="1"/>
  <c r="D84" i="1" s="1"/>
  <c r="D83" i="9" s="1"/>
  <c r="U89" i="2"/>
  <c r="AA88" i="2"/>
  <c r="AB88" i="2" s="1"/>
  <c r="AF88" i="2" s="1"/>
  <c r="D83" i="1" s="1"/>
  <c r="D82" i="9" s="1"/>
  <c r="U88" i="2"/>
  <c r="AA87" i="2"/>
  <c r="AB87" i="2" s="1"/>
  <c r="AF87" i="2" s="1"/>
  <c r="D82" i="1" s="1"/>
  <c r="D81" i="9" s="1"/>
  <c r="U87" i="2"/>
  <c r="AA86" i="2"/>
  <c r="AB86" i="2" s="1"/>
  <c r="AF86" i="2" s="1"/>
  <c r="D81" i="1" s="1"/>
  <c r="D80" i="9" s="1"/>
  <c r="U86" i="2"/>
  <c r="AA85" i="2"/>
  <c r="AB85" i="2" s="1"/>
  <c r="AF85" i="2" s="1"/>
  <c r="D80" i="1" s="1"/>
  <c r="D79" i="9" s="1"/>
  <c r="U85" i="2"/>
  <c r="AA84" i="2"/>
  <c r="AB84" i="2" s="1"/>
  <c r="AF84" i="2" s="1"/>
  <c r="D79" i="1" s="1"/>
  <c r="D78" i="9" s="1"/>
  <c r="U84" i="2"/>
  <c r="AA83" i="2"/>
  <c r="AB83" i="2" s="1"/>
  <c r="AF83" i="2" s="1"/>
  <c r="D78" i="1" s="1"/>
  <c r="D77" i="9" s="1"/>
  <c r="U83" i="2"/>
  <c r="AA82" i="2"/>
  <c r="AB82" i="2" s="1"/>
  <c r="AF82" i="2" s="1"/>
  <c r="D77" i="1" s="1"/>
  <c r="D76" i="9" s="1"/>
  <c r="U82" i="2"/>
  <c r="AA81" i="2"/>
  <c r="AB81" i="2" s="1"/>
  <c r="AF81" i="2" s="1"/>
  <c r="D76" i="1" s="1"/>
  <c r="D75" i="9" s="1"/>
  <c r="U81" i="2"/>
  <c r="AA80" i="2"/>
  <c r="AB80" i="2" s="1"/>
  <c r="AF80" i="2" s="1"/>
  <c r="D75" i="1" s="1"/>
  <c r="D74" i="9" s="1"/>
  <c r="U80" i="2"/>
  <c r="AA79" i="2"/>
  <c r="AB79" i="2" s="1"/>
  <c r="AF79" i="2" s="1"/>
  <c r="D74" i="1" s="1"/>
  <c r="D73" i="9" s="1"/>
  <c r="U79" i="2"/>
  <c r="AA78" i="2"/>
  <c r="AB78" i="2" s="1"/>
  <c r="AF78" i="2" s="1"/>
  <c r="D73" i="1" s="1"/>
  <c r="D72" i="9" s="1"/>
  <c r="U78" i="2"/>
  <c r="AA77" i="2"/>
  <c r="AB77" i="2" s="1"/>
  <c r="AF77" i="2" s="1"/>
  <c r="D72" i="1" s="1"/>
  <c r="D71" i="9" s="1"/>
  <c r="U77" i="2"/>
  <c r="AA76" i="2"/>
  <c r="AB76" i="2" s="1"/>
  <c r="AF76" i="2" s="1"/>
  <c r="D71" i="1" s="1"/>
  <c r="D70" i="9" s="1"/>
  <c r="U76" i="2"/>
  <c r="AA75" i="2"/>
  <c r="AB75" i="2" s="1"/>
  <c r="AF75" i="2" s="1"/>
  <c r="D70" i="1" s="1"/>
  <c r="D69" i="9" s="1"/>
  <c r="U75" i="2"/>
  <c r="AA74" i="2"/>
  <c r="AB74" i="2" s="1"/>
  <c r="AF74" i="2" s="1"/>
  <c r="D69" i="1" s="1"/>
  <c r="D68" i="9" s="1"/>
  <c r="U74" i="2"/>
  <c r="AA73" i="2"/>
  <c r="AB73" i="2" s="1"/>
  <c r="AF73" i="2" s="1"/>
  <c r="U73" i="2"/>
  <c r="E68" i="1" s="1"/>
  <c r="E67" i="9" s="1"/>
  <c r="AA72" i="2"/>
  <c r="AB72" i="2" s="1"/>
  <c r="AF72" i="2" s="1"/>
  <c r="D67" i="1" s="1"/>
  <c r="D66" i="9" s="1"/>
  <c r="U72" i="2"/>
  <c r="AA71" i="2"/>
  <c r="AB71" i="2" s="1"/>
  <c r="AF71" i="2" s="1"/>
  <c r="D66" i="1" s="1"/>
  <c r="D65" i="9" s="1"/>
  <c r="U71" i="2"/>
  <c r="AA70" i="2"/>
  <c r="AB70" i="2" s="1"/>
  <c r="AF70" i="2" s="1"/>
  <c r="D65" i="1" s="1"/>
  <c r="D64" i="9" s="1"/>
  <c r="U70" i="2"/>
  <c r="AA69" i="2"/>
  <c r="AB69" i="2" s="1"/>
  <c r="AF69" i="2" s="1"/>
  <c r="D64" i="1" s="1"/>
  <c r="D63" i="9" s="1"/>
  <c r="U69" i="2"/>
  <c r="AA68" i="2"/>
  <c r="AB68" i="2" s="1"/>
  <c r="AF68" i="2" s="1"/>
  <c r="D63" i="1" s="1"/>
  <c r="D62" i="9" s="1"/>
  <c r="U68" i="2"/>
  <c r="AA67" i="2"/>
  <c r="AB67" i="2" s="1"/>
  <c r="AF67" i="2" s="1"/>
  <c r="D62" i="1" s="1"/>
  <c r="D61" i="9" s="1"/>
  <c r="U67" i="2"/>
  <c r="AA66" i="2"/>
  <c r="AB66" i="2" s="1"/>
  <c r="AF66" i="2" s="1"/>
  <c r="D61" i="1" s="1"/>
  <c r="D60" i="9" s="1"/>
  <c r="U66" i="2"/>
  <c r="AA65" i="2"/>
  <c r="AB65" i="2" s="1"/>
  <c r="AF65" i="2" s="1"/>
  <c r="D60" i="1" s="1"/>
  <c r="D59" i="9" s="1"/>
  <c r="U65" i="2"/>
  <c r="AA64" i="2"/>
  <c r="AB64" i="2" s="1"/>
  <c r="AF64" i="2" s="1"/>
  <c r="D59" i="1" s="1"/>
  <c r="D58" i="9" s="1"/>
  <c r="U64" i="2"/>
  <c r="AA63" i="2"/>
  <c r="AB63" i="2" s="1"/>
  <c r="AF63" i="2" s="1"/>
  <c r="D58" i="1" s="1"/>
  <c r="D57" i="9" s="1"/>
  <c r="U63" i="2"/>
  <c r="AA62" i="2"/>
  <c r="AB62" i="2" s="1"/>
  <c r="AF62" i="2" s="1"/>
  <c r="D57" i="1" s="1"/>
  <c r="D56" i="9" s="1"/>
  <c r="U62" i="2"/>
  <c r="AA61" i="2"/>
  <c r="AB61" i="2" s="1"/>
  <c r="AF61" i="2" s="1"/>
  <c r="D56" i="1" s="1"/>
  <c r="D55" i="9" s="1"/>
  <c r="U61" i="2"/>
  <c r="AA60" i="2"/>
  <c r="AB60" i="2" s="1"/>
  <c r="AF60" i="2" s="1"/>
  <c r="D55" i="1" s="1"/>
  <c r="D54" i="9" s="1"/>
  <c r="U60" i="2"/>
  <c r="AA59" i="2"/>
  <c r="AB59" i="2" s="1"/>
  <c r="AF59" i="2" s="1"/>
  <c r="D54" i="1" s="1"/>
  <c r="D53" i="9" s="1"/>
  <c r="U59" i="2"/>
  <c r="AA58" i="2"/>
  <c r="AB58" i="2" s="1"/>
  <c r="AF58" i="2" s="1"/>
  <c r="D53" i="1" s="1"/>
  <c r="D52" i="9" s="1"/>
  <c r="U58" i="2"/>
  <c r="AA57" i="2"/>
  <c r="AB57" i="2" s="1"/>
  <c r="AF57" i="2" s="1"/>
  <c r="D52" i="1" s="1"/>
  <c r="D51" i="9" s="1"/>
  <c r="U57" i="2"/>
  <c r="AA56" i="2"/>
  <c r="AB56" i="2" s="1"/>
  <c r="AF56" i="2" s="1"/>
  <c r="D51" i="1" s="1"/>
  <c r="D50" i="9" s="1"/>
  <c r="U56" i="2"/>
  <c r="AA55" i="2"/>
  <c r="AB55" i="2" s="1"/>
  <c r="AF55" i="2" s="1"/>
  <c r="D50" i="1" s="1"/>
  <c r="D49" i="9" s="1"/>
  <c r="U55" i="2"/>
  <c r="AA54" i="2"/>
  <c r="AB54" i="2" s="1"/>
  <c r="AF54" i="2" s="1"/>
  <c r="D49" i="1" s="1"/>
  <c r="D48" i="9" s="1"/>
  <c r="U54" i="2"/>
  <c r="AA53" i="2"/>
  <c r="AB53" i="2" s="1"/>
  <c r="AF53" i="2" s="1"/>
  <c r="D48" i="1" s="1"/>
  <c r="D47" i="9" s="1"/>
  <c r="U53" i="2"/>
  <c r="AA52" i="2"/>
  <c r="AB52" i="2" s="1"/>
  <c r="AF52" i="2" s="1"/>
  <c r="D47" i="1" s="1"/>
  <c r="D46" i="9" s="1"/>
  <c r="U52" i="2"/>
  <c r="AA51" i="2"/>
  <c r="AB51" i="2" s="1"/>
  <c r="AF51" i="2" s="1"/>
  <c r="D46" i="1" s="1"/>
  <c r="D45" i="9" s="1"/>
  <c r="U51" i="2"/>
  <c r="AA50" i="2"/>
  <c r="AB50" i="2" s="1"/>
  <c r="AF50" i="2" s="1"/>
  <c r="D45" i="1" s="1"/>
  <c r="D44" i="9" s="1"/>
  <c r="U50" i="2"/>
  <c r="AA49" i="2"/>
  <c r="AB49" i="2" s="1"/>
  <c r="AF49" i="2" s="1"/>
  <c r="D44" i="1" s="1"/>
  <c r="D43" i="9" s="1"/>
  <c r="U49" i="2"/>
  <c r="AA48" i="2"/>
  <c r="AB48" i="2" s="1"/>
  <c r="AF48" i="2" s="1"/>
  <c r="D43" i="1" s="1"/>
  <c r="D42" i="9" s="1"/>
  <c r="U48" i="2"/>
  <c r="AA47" i="2"/>
  <c r="AB47" i="2" s="1"/>
  <c r="AF47" i="2" s="1"/>
  <c r="D42" i="1" s="1"/>
  <c r="D41" i="9" s="1"/>
  <c r="U47" i="2"/>
  <c r="AA46" i="2"/>
  <c r="AB46" i="2" s="1"/>
  <c r="AF46" i="2" s="1"/>
  <c r="D41" i="1" s="1"/>
  <c r="D40" i="9" s="1"/>
  <c r="U46" i="2"/>
  <c r="AA45" i="2"/>
  <c r="AB45" i="2" s="1"/>
  <c r="AF45" i="2" s="1"/>
  <c r="U45" i="2"/>
  <c r="E40" i="1" s="1"/>
  <c r="E39" i="9" s="1"/>
  <c r="AA44" i="2"/>
  <c r="AB44" i="2" s="1"/>
  <c r="AF44" i="2" s="1"/>
  <c r="D39" i="1" s="1"/>
  <c r="D38" i="9" s="1"/>
  <c r="U44" i="2"/>
  <c r="AA43" i="2"/>
  <c r="AB43" i="2" s="1"/>
  <c r="AF43" i="2" s="1"/>
  <c r="D38" i="1" s="1"/>
  <c r="D37" i="9" s="1"/>
  <c r="U43" i="2"/>
  <c r="AA42" i="2"/>
  <c r="AB42" i="2" s="1"/>
  <c r="AF42" i="2" s="1"/>
  <c r="D37" i="1" s="1"/>
  <c r="D36" i="9" s="1"/>
  <c r="U42" i="2"/>
  <c r="AA41" i="2"/>
  <c r="AB41" i="2" s="1"/>
  <c r="AF41" i="2" s="1"/>
  <c r="D36" i="1" s="1"/>
  <c r="D35" i="9" s="1"/>
  <c r="U41" i="2"/>
  <c r="AA40" i="2"/>
  <c r="AB40" i="2" s="1"/>
  <c r="AF40" i="2" s="1"/>
  <c r="D35" i="1" s="1"/>
  <c r="D34" i="9" s="1"/>
  <c r="U40" i="2"/>
  <c r="AA39" i="2"/>
  <c r="AB39" i="2" s="1"/>
  <c r="AF39" i="2" s="1"/>
  <c r="D34" i="1" s="1"/>
  <c r="D33" i="9" s="1"/>
  <c r="U39" i="2"/>
  <c r="AA38" i="2"/>
  <c r="AB38" i="2" s="1"/>
  <c r="AF38" i="2" s="1"/>
  <c r="D33" i="1" s="1"/>
  <c r="D32" i="9" s="1"/>
  <c r="U38" i="2"/>
  <c r="AA37" i="2"/>
  <c r="AB37" i="2" s="1"/>
  <c r="AF37" i="2" s="1"/>
  <c r="D32" i="1" s="1"/>
  <c r="D31" i="9" s="1"/>
  <c r="U37" i="2"/>
  <c r="AA36" i="2"/>
  <c r="AB36" i="2" s="1"/>
  <c r="AF36" i="2" s="1"/>
  <c r="D31" i="1" s="1"/>
  <c r="D30" i="9" s="1"/>
  <c r="U36" i="2"/>
  <c r="AA35" i="2"/>
  <c r="AB35" i="2" s="1"/>
  <c r="AF35" i="2" s="1"/>
  <c r="D30" i="1" s="1"/>
  <c r="D29" i="9" s="1"/>
  <c r="U35" i="2"/>
  <c r="AA34" i="2"/>
  <c r="AB34" i="2" s="1"/>
  <c r="AF34" i="2" s="1"/>
  <c r="U34" i="2"/>
  <c r="E29" i="1" s="1"/>
  <c r="E28" i="9" s="1"/>
  <c r="AA33" i="2"/>
  <c r="AB33" i="2" s="1"/>
  <c r="AF33" i="2" s="1"/>
  <c r="D28" i="1" s="1"/>
  <c r="D27" i="9" s="1"/>
  <c r="U33" i="2"/>
  <c r="AA32" i="2"/>
  <c r="AB32" i="2" s="1"/>
  <c r="AF32" i="2" s="1"/>
  <c r="D27" i="1" s="1"/>
  <c r="D26" i="9" s="1"/>
  <c r="U32" i="2"/>
  <c r="AA31" i="2"/>
  <c r="AB31" i="2" s="1"/>
  <c r="AF31" i="2" s="1"/>
  <c r="D26" i="1" s="1"/>
  <c r="D25" i="9" s="1"/>
  <c r="U31" i="2"/>
  <c r="AA30" i="2"/>
  <c r="AB30" i="2" s="1"/>
  <c r="AF30" i="2" s="1"/>
  <c r="D25" i="1" s="1"/>
  <c r="D24" i="9" s="1"/>
  <c r="U30" i="2"/>
  <c r="AA29" i="2"/>
  <c r="AB29" i="2" s="1"/>
  <c r="AF29" i="2" s="1"/>
  <c r="D24" i="1" s="1"/>
  <c r="D23" i="9" s="1"/>
  <c r="U29" i="2"/>
  <c r="AA28" i="2"/>
  <c r="AB28" i="2" s="1"/>
  <c r="AF28" i="2" s="1"/>
  <c r="D23" i="1" s="1"/>
  <c r="D22" i="9" s="1"/>
  <c r="U28" i="2"/>
  <c r="AA27" i="2"/>
  <c r="AB27" i="2" s="1"/>
  <c r="AF27" i="2" s="1"/>
  <c r="D22" i="1" s="1"/>
  <c r="D21" i="9" s="1"/>
  <c r="U27" i="2"/>
  <c r="AA26" i="2"/>
  <c r="AB26" i="2" s="1"/>
  <c r="AF26" i="2" s="1"/>
  <c r="D21" i="1" s="1"/>
  <c r="D20" i="9" s="1"/>
  <c r="U26" i="2"/>
  <c r="AA25" i="2"/>
  <c r="AB25" i="2" s="1"/>
  <c r="AF25" i="2" s="1"/>
  <c r="D20" i="1" s="1"/>
  <c r="D19" i="9" s="1"/>
  <c r="U25" i="2"/>
  <c r="AA24" i="2"/>
  <c r="AB24" i="2" s="1"/>
  <c r="AF24" i="2" s="1"/>
  <c r="D19" i="1" s="1"/>
  <c r="D18" i="9" s="1"/>
  <c r="U24" i="2"/>
  <c r="AA23" i="2"/>
  <c r="AB23" i="2" s="1"/>
  <c r="AF23" i="2" s="1"/>
  <c r="D18" i="1" s="1"/>
  <c r="D17" i="9" s="1"/>
  <c r="U23" i="2"/>
  <c r="AA22" i="2"/>
  <c r="AB22" i="2" s="1"/>
  <c r="AF22" i="2" s="1"/>
  <c r="D17" i="1" s="1"/>
  <c r="D16" i="9" s="1"/>
  <c r="U22" i="2"/>
  <c r="AA21" i="2"/>
  <c r="AB21" i="2" s="1"/>
  <c r="AF21" i="2" s="1"/>
  <c r="D16" i="1" s="1"/>
  <c r="D15" i="9" s="1"/>
  <c r="U21" i="2"/>
  <c r="AA20" i="2"/>
  <c r="AB20" i="2" s="1"/>
  <c r="AF20" i="2" s="1"/>
  <c r="D15" i="1" s="1"/>
  <c r="D14" i="9" s="1"/>
  <c r="U20" i="2"/>
  <c r="AA19" i="2"/>
  <c r="AB19" i="2" s="1"/>
  <c r="AF19" i="2" s="1"/>
  <c r="D14" i="1" s="1"/>
  <c r="D13" i="9" s="1"/>
  <c r="U19" i="2"/>
  <c r="AA18" i="2"/>
  <c r="AB18" i="2" s="1"/>
  <c r="AF18" i="2" s="1"/>
  <c r="D13" i="1" s="1"/>
  <c r="D12" i="9" s="1"/>
  <c r="U18" i="2"/>
  <c r="AA17" i="2"/>
  <c r="AB17" i="2" s="1"/>
  <c r="AF17" i="2" s="1"/>
  <c r="D12" i="1" s="1"/>
  <c r="D11" i="9" s="1"/>
  <c r="U17" i="2"/>
  <c r="AA16" i="2"/>
  <c r="AB16" i="2" s="1"/>
  <c r="AF16" i="2" s="1"/>
  <c r="D11" i="1" s="1"/>
  <c r="D10" i="9" s="1"/>
  <c r="U16" i="2"/>
  <c r="AA15" i="2"/>
  <c r="AB15" i="2" s="1"/>
  <c r="AF15" i="2" s="1"/>
  <c r="D10" i="1" s="1"/>
  <c r="D9" i="9" s="1"/>
  <c r="U15" i="2"/>
  <c r="AA14" i="2"/>
  <c r="AB14" i="2" s="1"/>
  <c r="AF14" i="2" s="1"/>
  <c r="D9" i="1" s="1"/>
  <c r="D8" i="9" s="1"/>
  <c r="U14" i="2"/>
  <c r="AA13" i="2"/>
  <c r="AB13" i="2" s="1"/>
  <c r="AF13" i="2" s="1"/>
  <c r="D8" i="1" s="1"/>
  <c r="D7" i="9" s="1"/>
  <c r="U13" i="2"/>
  <c r="AA12" i="2"/>
  <c r="AB12" i="2" s="1"/>
  <c r="AF12" i="2" s="1"/>
  <c r="D7" i="1" s="1"/>
  <c r="D6" i="9" s="1"/>
  <c r="U12" i="2"/>
  <c r="O13" i="4" l="1"/>
  <c r="P131" i="4" s="1"/>
  <c r="AP127" i="2" s="1"/>
  <c r="AQ127" i="2" s="1"/>
  <c r="J122" i="1" s="1"/>
  <c r="F121" i="9" s="1"/>
  <c r="P130" i="4"/>
  <c r="AP126" i="2" s="1"/>
  <c r="AQ126" i="2" s="1"/>
  <c r="J121" i="1" s="1"/>
  <c r="F120" i="9" s="1"/>
  <c r="P102" i="4"/>
  <c r="AP98" i="2" s="1"/>
  <c r="AQ98" i="2" s="1"/>
  <c r="J93" i="1" s="1"/>
  <c r="F92" i="9" s="1"/>
  <c r="P95" i="4"/>
  <c r="AP91" i="2" s="1"/>
  <c r="AQ91" i="2" s="1"/>
  <c r="J86" i="1" s="1"/>
  <c r="F85" i="9" s="1"/>
  <c r="P67" i="4"/>
  <c r="AP63" i="2" s="1"/>
  <c r="AQ63" i="2" s="1"/>
  <c r="J58" i="1" s="1"/>
  <c r="F57" i="9" s="1"/>
  <c r="P62" i="4"/>
  <c r="AP58" i="2" s="1"/>
  <c r="AQ58" i="2" s="1"/>
  <c r="J53" i="1" s="1"/>
  <c r="F52" i="9" s="1"/>
  <c r="P51" i="4"/>
  <c r="AP47" i="2" s="1"/>
  <c r="AQ47" i="2" s="1"/>
  <c r="J42" i="1" s="1"/>
  <c r="F41" i="9" s="1"/>
  <c r="P46" i="4"/>
  <c r="AP42" i="2" s="1"/>
  <c r="AQ42" i="2" s="1"/>
  <c r="J37" i="1" s="1"/>
  <c r="F36" i="9" s="1"/>
  <c r="P41" i="4"/>
  <c r="AP37" i="2" s="1"/>
  <c r="AQ37" i="2" s="1"/>
  <c r="J32" i="1" s="1"/>
  <c r="F31" i="9" s="1"/>
  <c r="P138" i="4"/>
  <c r="AP134" i="2" s="1"/>
  <c r="P129" i="4"/>
  <c r="AP125" i="2" s="1"/>
  <c r="AQ125" i="2" s="1"/>
  <c r="J120" i="1" s="1"/>
  <c r="F119" i="9" s="1"/>
  <c r="P122" i="4"/>
  <c r="AP118" i="2" s="1"/>
  <c r="AQ118" i="2" s="1"/>
  <c r="J113" i="1" s="1"/>
  <c r="F112" i="9" s="1"/>
  <c r="P107" i="4"/>
  <c r="AP103" i="2" s="1"/>
  <c r="AQ103" i="2" s="1"/>
  <c r="J98" i="1" s="1"/>
  <c r="F97" i="9" s="1"/>
  <c r="P101" i="4"/>
  <c r="AP97" i="2" s="1"/>
  <c r="AQ97" i="2" s="1"/>
  <c r="J92" i="1" s="1"/>
  <c r="F91" i="9" s="1"/>
  <c r="P93" i="4"/>
  <c r="AP89" i="2" s="1"/>
  <c r="AQ89" i="2" s="1"/>
  <c r="J84" i="1" s="1"/>
  <c r="F83" i="9" s="1"/>
  <c r="P79" i="4"/>
  <c r="AP75" i="2" s="1"/>
  <c r="AQ75" i="2" s="1"/>
  <c r="J70" i="1" s="1"/>
  <c r="F69" i="9" s="1"/>
  <c r="P71" i="4"/>
  <c r="AP67" i="2" s="1"/>
  <c r="AQ67" i="2" s="1"/>
  <c r="J62" i="1" s="1"/>
  <c r="F61" i="9" s="1"/>
  <c r="P66" i="4"/>
  <c r="AP62" i="2" s="1"/>
  <c r="AQ62" i="2" s="1"/>
  <c r="J57" i="1" s="1"/>
  <c r="F56" i="9" s="1"/>
  <c r="P55" i="4"/>
  <c r="AP51" i="2" s="1"/>
  <c r="AQ51" i="2" s="1"/>
  <c r="J46" i="1" s="1"/>
  <c r="F45" i="9" s="1"/>
  <c r="P50" i="4"/>
  <c r="AP46" i="2" s="1"/>
  <c r="AQ46" i="2" s="1"/>
  <c r="J41" i="1" s="1"/>
  <c r="F40" i="9" s="1"/>
  <c r="P45" i="4"/>
  <c r="AP41" i="2" s="1"/>
  <c r="AQ41" i="2" s="1"/>
  <c r="J36" i="1" s="1"/>
  <c r="F35" i="9" s="1"/>
  <c r="P34" i="4"/>
  <c r="AP30" i="2" s="1"/>
  <c r="AQ30" i="2" s="1"/>
  <c r="J25" i="1" s="1"/>
  <c r="F24" i="9" s="1"/>
  <c r="P29" i="4"/>
  <c r="AP25" i="2" s="1"/>
  <c r="AQ25" i="2" s="1"/>
  <c r="J20" i="1" s="1"/>
  <c r="F19" i="9" s="1"/>
  <c r="P23" i="4"/>
  <c r="AP19" i="2" s="1"/>
  <c r="AQ19" i="2" s="1"/>
  <c r="J14" i="1" s="1"/>
  <c r="F13" i="9" s="1"/>
  <c r="P27" i="4"/>
  <c r="AP23" i="2" s="1"/>
  <c r="AQ23" i="2" s="1"/>
  <c r="J18" i="1" s="1"/>
  <c r="F17" i="9" s="1"/>
  <c r="P17" i="4"/>
  <c r="AP13" i="2" s="1"/>
  <c r="AQ13" i="2" s="1"/>
  <c r="J8" i="1" s="1"/>
  <c r="F7" i="9" s="1"/>
  <c r="P19" i="4"/>
  <c r="AP15" i="2" s="1"/>
  <c r="AQ15" i="2" s="1"/>
  <c r="J10" i="1" s="1"/>
  <c r="F9" i="9" s="1"/>
  <c r="P20" i="4"/>
  <c r="AP16" i="2" s="1"/>
  <c r="AQ16" i="2" s="1"/>
  <c r="J11" i="1" s="1"/>
  <c r="F10" i="9" s="1"/>
  <c r="P36" i="4"/>
  <c r="AP32" i="2" s="1"/>
  <c r="AQ32" i="2" s="1"/>
  <c r="J27" i="1" s="1"/>
  <c r="F26" i="9" s="1"/>
  <c r="P52" i="4"/>
  <c r="AP48" i="2" s="1"/>
  <c r="AQ48" i="2" s="1"/>
  <c r="J43" i="1" s="1"/>
  <c r="F42" i="9" s="1"/>
  <c r="P84" i="4"/>
  <c r="AP80" i="2" s="1"/>
  <c r="AQ80" i="2" s="1"/>
  <c r="J75" i="1" s="1"/>
  <c r="F74" i="9" s="1"/>
  <c r="P100" i="4"/>
  <c r="AP96" i="2" s="1"/>
  <c r="AQ96" i="2" s="1"/>
  <c r="J91" i="1" s="1"/>
  <c r="F90" i="9" s="1"/>
  <c r="P116" i="4"/>
  <c r="AP112" i="2" s="1"/>
  <c r="AQ112" i="2" s="1"/>
  <c r="J107" i="1" s="1"/>
  <c r="F106" i="9" s="1"/>
  <c r="P137" i="4"/>
  <c r="AP133" i="2" s="1"/>
  <c r="AQ133" i="2" s="1"/>
  <c r="J128" i="1" s="1"/>
  <c r="F127" i="9" s="1"/>
  <c r="P24" i="4"/>
  <c r="AP20" i="2" s="1"/>
  <c r="AQ20" i="2" s="1"/>
  <c r="J15" i="1" s="1"/>
  <c r="F14" i="9" s="1"/>
  <c r="P40" i="4"/>
  <c r="AP36" i="2" s="1"/>
  <c r="AQ36" i="2" s="1"/>
  <c r="J31" i="1" s="1"/>
  <c r="F30" i="9" s="1"/>
  <c r="P72" i="4"/>
  <c r="AP68" i="2" s="1"/>
  <c r="AQ68" i="2" s="1"/>
  <c r="J63" i="1" s="1"/>
  <c r="F62" i="9" s="1"/>
  <c r="P88" i="4"/>
  <c r="AP84" i="2" s="1"/>
  <c r="AQ84" i="2" s="1"/>
  <c r="J79" i="1" s="1"/>
  <c r="F78" i="9" s="1"/>
  <c r="P104" i="4"/>
  <c r="AP100" i="2" s="1"/>
  <c r="AQ100" i="2" s="1"/>
  <c r="J95" i="1" s="1"/>
  <c r="F94" i="9" s="1"/>
  <c r="P136" i="4"/>
  <c r="AP132" i="2" s="1"/>
  <c r="AQ132" i="2" s="1"/>
  <c r="J127" i="1" s="1"/>
  <c r="F126" i="9" s="1"/>
  <c r="P142" i="4"/>
  <c r="AP138" i="2" s="1"/>
  <c r="AQ138" i="2" s="1"/>
  <c r="J133" i="1" s="1"/>
  <c r="F132" i="9" s="1"/>
  <c r="P28" i="4"/>
  <c r="AP24" i="2" s="1"/>
  <c r="AQ24" i="2" s="1"/>
  <c r="J19" i="1" s="1"/>
  <c r="F18" i="9" s="1"/>
  <c r="P60" i="4"/>
  <c r="AP56" i="2" s="1"/>
  <c r="AQ56" i="2" s="1"/>
  <c r="J51" i="1" s="1"/>
  <c r="F50" i="9" s="1"/>
  <c r="P76" i="4"/>
  <c r="AP72" i="2" s="1"/>
  <c r="AQ72" i="2" s="1"/>
  <c r="J67" i="1" s="1"/>
  <c r="F66" i="9" s="1"/>
  <c r="P92" i="4"/>
  <c r="AP88" i="2" s="1"/>
  <c r="AQ88" i="2" s="1"/>
  <c r="J83" i="1" s="1"/>
  <c r="F82" i="9" s="1"/>
  <c r="P124" i="4"/>
  <c r="AP120" i="2" s="1"/>
  <c r="AQ120" i="2" s="1"/>
  <c r="J115" i="1" s="1"/>
  <c r="F114" i="9" s="1"/>
  <c r="P140" i="4"/>
  <c r="AP136" i="2" s="1"/>
  <c r="AQ136" i="2" s="1"/>
  <c r="J131" i="1" s="1"/>
  <c r="F130" i="9" s="1"/>
  <c r="P141" i="4"/>
  <c r="AP137" i="2" s="1"/>
  <c r="AQ137" i="2" s="1"/>
  <c r="J132" i="1" s="1"/>
  <c r="F131" i="9" s="1"/>
  <c r="P16" i="4"/>
  <c r="AP12" i="2" s="1"/>
  <c r="AQ12" i="2" s="1"/>
  <c r="J7" i="1" s="1"/>
  <c r="F6" i="9" s="1"/>
  <c r="P32" i="4"/>
  <c r="AP28" i="2" s="1"/>
  <c r="AQ28" i="2" s="1"/>
  <c r="J23" i="1" s="1"/>
  <c r="F22" i="9" s="1"/>
  <c r="P48" i="4"/>
  <c r="AP44" i="2" s="1"/>
  <c r="AQ44" i="2" s="1"/>
  <c r="J39" i="1" s="1"/>
  <c r="F38" i="9" s="1"/>
  <c r="P80" i="4"/>
  <c r="AP76" i="2" s="1"/>
  <c r="AQ76" i="2" s="1"/>
  <c r="J71" i="1" s="1"/>
  <c r="F70" i="9" s="1"/>
  <c r="P96" i="4"/>
  <c r="AP92" i="2" s="1"/>
  <c r="AQ92" i="2" s="1"/>
  <c r="J87" i="1" s="1"/>
  <c r="F86" i="9" s="1"/>
  <c r="P112" i="4"/>
  <c r="AP108" i="2" s="1"/>
  <c r="AQ108" i="2" s="1"/>
  <c r="J103" i="1" s="1"/>
  <c r="F102" i="9" s="1"/>
  <c r="P133" i="4"/>
  <c r="AP129" i="2" s="1"/>
  <c r="P144" i="4"/>
  <c r="P38" i="4"/>
  <c r="AP34" i="2" s="1"/>
  <c r="E42" i="1"/>
  <c r="E41" i="9" s="1"/>
  <c r="AT47" i="2"/>
  <c r="K42" i="1" s="1"/>
  <c r="J41" i="9" s="1"/>
  <c r="E44" i="1"/>
  <c r="E43" i="9" s="1"/>
  <c r="E46" i="1"/>
  <c r="E45" i="9" s="1"/>
  <c r="E48" i="1"/>
  <c r="E47" i="9" s="1"/>
  <c r="E50" i="1"/>
  <c r="E49" i="9" s="1"/>
  <c r="E52" i="1"/>
  <c r="E51" i="9" s="1"/>
  <c r="E54" i="1"/>
  <c r="E53" i="9" s="1"/>
  <c r="E56" i="1"/>
  <c r="E55" i="9" s="1"/>
  <c r="E58" i="1"/>
  <c r="E57" i="9" s="1"/>
  <c r="E60" i="1"/>
  <c r="E59" i="9" s="1"/>
  <c r="E62" i="1"/>
  <c r="E61" i="9" s="1"/>
  <c r="E64" i="1"/>
  <c r="E63" i="9" s="1"/>
  <c r="E66" i="1"/>
  <c r="E65" i="9" s="1"/>
  <c r="E41" i="1"/>
  <c r="E40" i="9" s="1"/>
  <c r="E43" i="1"/>
  <c r="E42" i="9" s="1"/>
  <c r="E45" i="1"/>
  <c r="E44" i="9" s="1"/>
  <c r="E47" i="1"/>
  <c r="E46" i="9" s="1"/>
  <c r="E49" i="1"/>
  <c r="E48" i="9" s="1"/>
  <c r="E51" i="1"/>
  <c r="E50" i="9" s="1"/>
  <c r="AT56" i="2"/>
  <c r="K51" i="1" s="1"/>
  <c r="J50" i="9" s="1"/>
  <c r="E53" i="1"/>
  <c r="E52" i="9" s="1"/>
  <c r="E55" i="1"/>
  <c r="E54" i="9" s="1"/>
  <c r="E57" i="1"/>
  <c r="E56" i="9" s="1"/>
  <c r="E59" i="1"/>
  <c r="E58" i="9" s="1"/>
  <c r="E61" i="1"/>
  <c r="E60" i="9" s="1"/>
  <c r="E63" i="1"/>
  <c r="E62" i="9" s="1"/>
  <c r="E65" i="1"/>
  <c r="E64" i="9" s="1"/>
  <c r="E67" i="1"/>
  <c r="E66" i="9" s="1"/>
  <c r="E72" i="1"/>
  <c r="E71" i="9" s="1"/>
  <c r="E78" i="1"/>
  <c r="E77" i="9" s="1"/>
  <c r="E84" i="1"/>
  <c r="E83" i="9" s="1"/>
  <c r="E88" i="1"/>
  <c r="E87" i="9" s="1"/>
  <c r="E90" i="1"/>
  <c r="E89" i="9" s="1"/>
  <c r="E92" i="1"/>
  <c r="E91" i="9" s="1"/>
  <c r="E94" i="1"/>
  <c r="E93" i="9" s="1"/>
  <c r="E96" i="1"/>
  <c r="E95" i="9" s="1"/>
  <c r="E98" i="1"/>
  <c r="E97" i="9" s="1"/>
  <c r="E100" i="1"/>
  <c r="E99" i="9" s="1"/>
  <c r="E102" i="1"/>
  <c r="E101" i="9" s="1"/>
  <c r="E104" i="1"/>
  <c r="E103" i="9" s="1"/>
  <c r="E106" i="1"/>
  <c r="E105" i="9" s="1"/>
  <c r="E108" i="1"/>
  <c r="E107" i="9" s="1"/>
  <c r="E110" i="1"/>
  <c r="E109" i="9" s="1"/>
  <c r="E112" i="1"/>
  <c r="E111" i="9" s="1"/>
  <c r="E114" i="1"/>
  <c r="E113" i="9" s="1"/>
  <c r="E116" i="1"/>
  <c r="E115" i="9" s="1"/>
  <c r="E118" i="1"/>
  <c r="E117" i="9" s="1"/>
  <c r="E120" i="1"/>
  <c r="E119" i="9" s="1"/>
  <c r="E122" i="1"/>
  <c r="E121" i="9" s="1"/>
  <c r="D131" i="1"/>
  <c r="D130" i="9" s="1"/>
  <c r="E70" i="1"/>
  <c r="E69" i="9" s="1"/>
  <c r="E76" i="1"/>
  <c r="E75" i="9" s="1"/>
  <c r="E82" i="1"/>
  <c r="E81" i="9" s="1"/>
  <c r="D130" i="1"/>
  <c r="D129" i="9" s="1"/>
  <c r="D132" i="1"/>
  <c r="D131" i="9" s="1"/>
  <c r="D134" i="1"/>
  <c r="D133" i="9" s="1"/>
  <c r="D133" i="1"/>
  <c r="D132" i="9" s="1"/>
  <c r="E74" i="1"/>
  <c r="E73" i="9" s="1"/>
  <c r="E80" i="1"/>
  <c r="E79" i="9" s="1"/>
  <c r="E86" i="1"/>
  <c r="E85" i="9" s="1"/>
  <c r="E69" i="1"/>
  <c r="E68" i="9" s="1"/>
  <c r="E71" i="1"/>
  <c r="E70" i="9" s="1"/>
  <c r="E73" i="1"/>
  <c r="E72" i="9" s="1"/>
  <c r="E75" i="1"/>
  <c r="E74" i="9" s="1"/>
  <c r="E77" i="1"/>
  <c r="E76" i="9" s="1"/>
  <c r="E79" i="1"/>
  <c r="E78" i="9" s="1"/>
  <c r="E81" i="1"/>
  <c r="E80" i="9" s="1"/>
  <c r="E83" i="1"/>
  <c r="E82" i="9" s="1"/>
  <c r="E85" i="1"/>
  <c r="E84" i="9" s="1"/>
  <c r="E87" i="1"/>
  <c r="E86" i="9" s="1"/>
  <c r="E89" i="1"/>
  <c r="E88" i="9" s="1"/>
  <c r="E91" i="1"/>
  <c r="E90" i="9" s="1"/>
  <c r="E93" i="1"/>
  <c r="E92" i="9" s="1"/>
  <c r="E95" i="1"/>
  <c r="E94" i="9" s="1"/>
  <c r="E97" i="1"/>
  <c r="E96" i="9" s="1"/>
  <c r="E99" i="1"/>
  <c r="E98" i="9" s="1"/>
  <c r="E101" i="1"/>
  <c r="E100" i="9" s="1"/>
  <c r="E103" i="1"/>
  <c r="E102" i="9" s="1"/>
  <c r="E105" i="1"/>
  <c r="E104" i="9" s="1"/>
  <c r="E107" i="1"/>
  <c r="E106" i="9" s="1"/>
  <c r="E109" i="1"/>
  <c r="E108" i="9" s="1"/>
  <c r="E111" i="1"/>
  <c r="E110" i="9" s="1"/>
  <c r="E113" i="1"/>
  <c r="E112" i="9" s="1"/>
  <c r="E115" i="1"/>
  <c r="E114" i="9" s="1"/>
  <c r="E117" i="1"/>
  <c r="E116" i="9" s="1"/>
  <c r="E119" i="1"/>
  <c r="E118" i="9" s="1"/>
  <c r="E121" i="1"/>
  <c r="E120" i="9" s="1"/>
  <c r="E126" i="1"/>
  <c r="E125" i="9" s="1"/>
  <c r="D128" i="1"/>
  <c r="D127" i="9" s="1"/>
  <c r="E125" i="1"/>
  <c r="E124" i="9" s="1"/>
  <c r="E127" i="1"/>
  <c r="E126" i="9" s="1"/>
  <c r="E32" i="1"/>
  <c r="E31" i="9" s="1"/>
  <c r="E38" i="1"/>
  <c r="E37" i="9" s="1"/>
  <c r="E30" i="1"/>
  <c r="E29" i="9" s="1"/>
  <c r="E34" i="1"/>
  <c r="E33" i="9" s="1"/>
  <c r="E36" i="1"/>
  <c r="E35" i="9" s="1"/>
  <c r="E31" i="1"/>
  <c r="E30" i="9" s="1"/>
  <c r="E33" i="1"/>
  <c r="E32" i="9" s="1"/>
  <c r="E35" i="1"/>
  <c r="E34" i="9" s="1"/>
  <c r="E37" i="1"/>
  <c r="E36" i="9" s="1"/>
  <c r="E39" i="1"/>
  <c r="E38" i="9" s="1"/>
  <c r="E8" i="1"/>
  <c r="E7" i="9" s="1"/>
  <c r="E12" i="1"/>
  <c r="E11" i="9" s="1"/>
  <c r="E16" i="1"/>
  <c r="E15" i="9" s="1"/>
  <c r="E20" i="1"/>
  <c r="E19" i="9" s="1"/>
  <c r="E24" i="1"/>
  <c r="E23" i="9" s="1"/>
  <c r="E28" i="1"/>
  <c r="E27" i="9" s="1"/>
  <c r="E7" i="1"/>
  <c r="E6" i="9" s="1"/>
  <c r="E9" i="1"/>
  <c r="E8" i="9" s="1"/>
  <c r="E11" i="1"/>
  <c r="E10" i="9" s="1"/>
  <c r="E13" i="1"/>
  <c r="E12" i="9" s="1"/>
  <c r="E15" i="1"/>
  <c r="E14" i="9" s="1"/>
  <c r="E17" i="1"/>
  <c r="E16" i="9" s="1"/>
  <c r="E19" i="1"/>
  <c r="E18" i="9" s="1"/>
  <c r="E21" i="1"/>
  <c r="E20" i="9" s="1"/>
  <c r="E23" i="1"/>
  <c r="E22" i="9" s="1"/>
  <c r="E25" i="1"/>
  <c r="E24" i="9" s="1"/>
  <c r="E27" i="1"/>
  <c r="E26" i="9" s="1"/>
  <c r="E10" i="1"/>
  <c r="E9" i="9" s="1"/>
  <c r="E14" i="1"/>
  <c r="E13" i="9" s="1"/>
  <c r="E18" i="1"/>
  <c r="E17" i="9" s="1"/>
  <c r="E22" i="1"/>
  <c r="E21" i="9" s="1"/>
  <c r="E26" i="1"/>
  <c r="E25" i="9" s="1"/>
  <c r="D40" i="1"/>
  <c r="D39" i="9" s="1"/>
  <c r="D68" i="1"/>
  <c r="D67" i="9" s="1"/>
  <c r="D124" i="1"/>
  <c r="D123" i="9" s="1"/>
  <c r="D29" i="1"/>
  <c r="D28" i="9" s="1"/>
  <c r="D123" i="1"/>
  <c r="D122" i="9" s="1"/>
  <c r="D129" i="1"/>
  <c r="D128" i="9" s="1"/>
  <c r="AT25" i="2" l="1"/>
  <c r="K20" i="1" s="1"/>
  <c r="J19" i="9" s="1"/>
  <c r="AT51" i="2"/>
  <c r="K46" i="1" s="1"/>
  <c r="J45" i="9" s="1"/>
  <c r="P128" i="4"/>
  <c r="AP124" i="2" s="1"/>
  <c r="AQ124" i="2" s="1"/>
  <c r="J119" i="1" s="1"/>
  <c r="F118" i="9" s="1"/>
  <c r="P64" i="4"/>
  <c r="AP60" i="2" s="1"/>
  <c r="AQ60" i="2" s="1"/>
  <c r="J55" i="1" s="1"/>
  <c r="F54" i="9" s="1"/>
  <c r="P143" i="4"/>
  <c r="AP139" i="2" s="1"/>
  <c r="AQ139" i="2" s="1"/>
  <c r="J134" i="1" s="1"/>
  <c r="F133" i="9" s="1"/>
  <c r="P108" i="4"/>
  <c r="AP104" i="2" s="1"/>
  <c r="AQ104" i="2" s="1"/>
  <c r="J99" i="1" s="1"/>
  <c r="F98" i="9" s="1"/>
  <c r="P44" i="4"/>
  <c r="AP40" i="2" s="1"/>
  <c r="AQ40" i="2" s="1"/>
  <c r="J35" i="1" s="1"/>
  <c r="F34" i="9" s="1"/>
  <c r="P120" i="4"/>
  <c r="AP116" i="2" s="1"/>
  <c r="AQ116" i="2" s="1"/>
  <c r="J111" i="1" s="1"/>
  <c r="F110" i="9" s="1"/>
  <c r="P56" i="4"/>
  <c r="AP52" i="2" s="1"/>
  <c r="AQ52" i="2" s="1"/>
  <c r="J47" i="1" s="1"/>
  <c r="F46" i="9" s="1"/>
  <c r="P132" i="4"/>
  <c r="AP128" i="2" s="1"/>
  <c r="P68" i="4"/>
  <c r="AP64" i="2" s="1"/>
  <c r="AQ64" i="2" s="1"/>
  <c r="J59" i="1" s="1"/>
  <c r="F58" i="9" s="1"/>
  <c r="P139" i="4"/>
  <c r="AP135" i="2" s="1"/>
  <c r="AQ135" i="2" s="1"/>
  <c r="J130" i="1" s="1"/>
  <c r="F129" i="9" s="1"/>
  <c r="P18" i="4"/>
  <c r="AP14" i="2" s="1"/>
  <c r="AQ14" i="2" s="1"/>
  <c r="J9" i="1" s="1"/>
  <c r="F8" i="9" s="1"/>
  <c r="P39" i="4"/>
  <c r="AP35" i="2" s="1"/>
  <c r="AQ35" i="2" s="1"/>
  <c r="J30" i="1" s="1"/>
  <c r="F29" i="9" s="1"/>
  <c r="P61" i="4"/>
  <c r="AP57" i="2" s="1"/>
  <c r="AQ57" i="2" s="1"/>
  <c r="J52" i="1" s="1"/>
  <c r="F51" i="9" s="1"/>
  <c r="P86" i="4"/>
  <c r="AP82" i="2" s="1"/>
  <c r="AQ82" i="2" s="1"/>
  <c r="J77" i="1" s="1"/>
  <c r="F76" i="9" s="1"/>
  <c r="P114" i="4"/>
  <c r="AP110" i="2" s="1"/>
  <c r="AQ110" i="2" s="1"/>
  <c r="J105" i="1" s="1"/>
  <c r="F104" i="9" s="1"/>
  <c r="P25" i="4"/>
  <c r="AP21" i="2" s="1"/>
  <c r="AQ21" i="2" s="1"/>
  <c r="J16" i="1" s="1"/>
  <c r="F15" i="9" s="1"/>
  <c r="P57" i="4"/>
  <c r="AP53" i="2" s="1"/>
  <c r="AQ53" i="2" s="1"/>
  <c r="J48" i="1" s="1"/>
  <c r="F47" i="9" s="1"/>
  <c r="P81" i="4"/>
  <c r="AP77" i="2" s="1"/>
  <c r="AQ77" i="2" s="1"/>
  <c r="J72" i="1" s="1"/>
  <c r="F71" i="9" s="1"/>
  <c r="P123" i="4"/>
  <c r="AP119" i="2" s="1"/>
  <c r="AQ119" i="2" s="1"/>
  <c r="J114" i="1" s="1"/>
  <c r="F113" i="9" s="1"/>
  <c r="P74" i="4"/>
  <c r="AP70" i="2" s="1"/>
  <c r="AQ70" i="2" s="1"/>
  <c r="J65" i="1" s="1"/>
  <c r="F64" i="9" s="1"/>
  <c r="P109" i="4"/>
  <c r="AP105" i="2" s="1"/>
  <c r="AQ105" i="2" s="1"/>
  <c r="P21" i="4"/>
  <c r="AP17" i="2" s="1"/>
  <c r="AQ17" i="2" s="1"/>
  <c r="J12" i="1" s="1"/>
  <c r="F11" i="9" s="1"/>
  <c r="G133" i="9"/>
  <c r="G98" i="9"/>
  <c r="G46" i="9"/>
  <c r="G51" i="9"/>
  <c r="AT48" i="2"/>
  <c r="K43" i="1" s="1"/>
  <c r="J42" i="9" s="1"/>
  <c r="G34" i="9"/>
  <c r="G58" i="9"/>
  <c r="G104" i="9"/>
  <c r="G15" i="9"/>
  <c r="G71" i="9"/>
  <c r="G6" i="9"/>
  <c r="G114" i="9"/>
  <c r="G126" i="9"/>
  <c r="G62" i="9"/>
  <c r="G127" i="9"/>
  <c r="G74" i="9"/>
  <c r="G10" i="9"/>
  <c r="G24" i="9"/>
  <c r="G70" i="9"/>
  <c r="G118" i="9"/>
  <c r="G54" i="9"/>
  <c r="G129" i="9"/>
  <c r="G29" i="9"/>
  <c r="G76" i="9"/>
  <c r="G102" i="9"/>
  <c r="G38" i="9"/>
  <c r="G131" i="9"/>
  <c r="G82" i="9"/>
  <c r="G18" i="9"/>
  <c r="G94" i="9"/>
  <c r="G30" i="9"/>
  <c r="G106" i="9"/>
  <c r="G42" i="9"/>
  <c r="G9" i="9"/>
  <c r="G13" i="9"/>
  <c r="G35" i="9"/>
  <c r="G56" i="9"/>
  <c r="G83" i="9"/>
  <c r="G112" i="9"/>
  <c r="G31" i="9"/>
  <c r="G52" i="9"/>
  <c r="G85" i="9"/>
  <c r="G120" i="9"/>
  <c r="G50" i="9"/>
  <c r="G17" i="9"/>
  <c r="G110" i="9"/>
  <c r="G8" i="9"/>
  <c r="G47" i="9"/>
  <c r="G113" i="9"/>
  <c r="G86" i="9"/>
  <c r="G22" i="9"/>
  <c r="G130" i="9"/>
  <c r="G66" i="9"/>
  <c r="G132" i="9"/>
  <c r="G78" i="9"/>
  <c r="G14" i="9"/>
  <c r="G90" i="9"/>
  <c r="G26" i="9"/>
  <c r="G7" i="9"/>
  <c r="G19" i="9"/>
  <c r="G40" i="9"/>
  <c r="G61" i="9"/>
  <c r="G91" i="9"/>
  <c r="G119" i="9"/>
  <c r="G36" i="9"/>
  <c r="G57" i="9"/>
  <c r="G92" i="9"/>
  <c r="G121" i="9"/>
  <c r="G45" i="9"/>
  <c r="G69" i="9"/>
  <c r="G97" i="9"/>
  <c r="G41" i="9"/>
  <c r="G64" i="9"/>
  <c r="G11" i="9"/>
  <c r="AT119" i="2"/>
  <c r="K114" i="1" s="1"/>
  <c r="J113" i="9" s="1"/>
  <c r="AT53" i="2"/>
  <c r="K48" i="1" s="1"/>
  <c r="J47" i="9" s="1"/>
  <c r="AT110" i="2"/>
  <c r="K105" i="1" s="1"/>
  <c r="J104" i="9" s="1"/>
  <c r="AT60" i="2"/>
  <c r="K55" i="1" s="1"/>
  <c r="J54" i="9" s="1"/>
  <c r="AT100" i="2"/>
  <c r="K95" i="1" s="1"/>
  <c r="J94" i="9" s="1"/>
  <c r="AT57" i="2"/>
  <c r="K52" i="1" s="1"/>
  <c r="J51" i="9" s="1"/>
  <c r="P26" i="4"/>
  <c r="AP22" i="2" s="1"/>
  <c r="AQ22" i="2" s="1"/>
  <c r="J17" i="1" s="1"/>
  <c r="F16" i="9" s="1"/>
  <c r="G16" i="9" s="1"/>
  <c r="E3" i="1"/>
  <c r="E2" i="1"/>
  <c r="AT112" i="2"/>
  <c r="K107" i="1" s="1"/>
  <c r="J106" i="9" s="1"/>
  <c r="AT108" i="2"/>
  <c r="K103" i="1" s="1"/>
  <c r="J102" i="9" s="1"/>
  <c r="AT88" i="2"/>
  <c r="K83" i="1" s="1"/>
  <c r="J82" i="9" s="1"/>
  <c r="AT64" i="2"/>
  <c r="K59" i="1" s="1"/>
  <c r="J58" i="9" s="1"/>
  <c r="AT32" i="2"/>
  <c r="K27" i="1" s="1"/>
  <c r="J26" i="9" s="1"/>
  <c r="AT42" i="2"/>
  <c r="K37" i="1" s="1"/>
  <c r="J36" i="9" s="1"/>
  <c r="AT46" i="2"/>
  <c r="K41" i="1" s="1"/>
  <c r="J40" i="9" s="1"/>
  <c r="AT36" i="2"/>
  <c r="K31" i="1" s="1"/>
  <c r="J30" i="9" s="1"/>
  <c r="AT35" i="2"/>
  <c r="K30" i="1" s="1"/>
  <c r="J29" i="9" s="1"/>
  <c r="D2" i="1"/>
  <c r="AT44" i="2"/>
  <c r="K39" i="1" s="1"/>
  <c r="J38" i="9" s="1"/>
  <c r="AT40" i="2"/>
  <c r="K35" i="1" s="1"/>
  <c r="J34" i="9" s="1"/>
  <c r="D3" i="1"/>
  <c r="L42" i="1"/>
  <c r="L55" i="1"/>
  <c r="L43" i="1"/>
  <c r="K42" i="9" s="1"/>
  <c r="L46" i="1"/>
  <c r="L51" i="1"/>
  <c r="L20" i="1"/>
  <c r="AT41" i="2"/>
  <c r="K36" i="1" s="1"/>
  <c r="J35" i="9" s="1"/>
  <c r="AT37" i="2"/>
  <c r="K32" i="1" s="1"/>
  <c r="J31" i="9" s="1"/>
  <c r="AQ34" i="2"/>
  <c r="J29" i="1" s="1"/>
  <c r="F28" i="9" s="1"/>
  <c r="G28" i="9" s="1"/>
  <c r="AT139" i="2"/>
  <c r="K134" i="1" s="1"/>
  <c r="J133" i="9" s="1"/>
  <c r="AT137" i="2"/>
  <c r="K132" i="1" s="1"/>
  <c r="J131" i="9" s="1"/>
  <c r="AT126" i="2"/>
  <c r="K121" i="1" s="1"/>
  <c r="J120" i="9" s="1"/>
  <c r="AT132" i="2"/>
  <c r="K127" i="1" s="1"/>
  <c r="J126" i="9" s="1"/>
  <c r="AT133" i="2"/>
  <c r="K128" i="1" s="1"/>
  <c r="J127" i="9" s="1"/>
  <c r="AT127" i="2"/>
  <c r="K122" i="1" s="1"/>
  <c r="J121" i="9" s="1"/>
  <c r="AT124" i="2"/>
  <c r="K119" i="1" s="1"/>
  <c r="J118" i="9" s="1"/>
  <c r="AT135" i="2"/>
  <c r="K130" i="1" s="1"/>
  <c r="J129" i="9" s="1"/>
  <c r="AT116" i="2"/>
  <c r="K111" i="1" s="1"/>
  <c r="J110" i="9" s="1"/>
  <c r="AT103" i="2"/>
  <c r="K98" i="1" s="1"/>
  <c r="J97" i="9" s="1"/>
  <c r="AT82" i="2"/>
  <c r="K77" i="1" s="1"/>
  <c r="J76" i="9" s="1"/>
  <c r="AT104" i="2"/>
  <c r="K99" i="1" s="1"/>
  <c r="J98" i="9" s="1"/>
  <c r="AT98" i="2"/>
  <c r="K93" i="1" s="1"/>
  <c r="J92" i="9" s="1"/>
  <c r="AT77" i="2"/>
  <c r="K72" i="1" s="1"/>
  <c r="J71" i="9" s="1"/>
  <c r="AT75" i="2"/>
  <c r="K70" i="1" s="1"/>
  <c r="J69" i="9" s="1"/>
  <c r="AT89" i="2"/>
  <c r="K84" i="1" s="1"/>
  <c r="J83" i="9" s="1"/>
  <c r="AT118" i="2"/>
  <c r="K113" i="1" s="1"/>
  <c r="J112" i="9" s="1"/>
  <c r="AT138" i="2"/>
  <c r="K133" i="1" s="1"/>
  <c r="J132" i="9" s="1"/>
  <c r="AQ129" i="2"/>
  <c r="AT129" i="2" s="1"/>
  <c r="K124" i="1" s="1"/>
  <c r="J123" i="9" s="1"/>
  <c r="AT120" i="2"/>
  <c r="K115" i="1" s="1"/>
  <c r="J114" i="9" s="1"/>
  <c r="AT96" i="2"/>
  <c r="K91" i="1" s="1"/>
  <c r="J90" i="9" s="1"/>
  <c r="AT92" i="2"/>
  <c r="K87" i="1" s="1"/>
  <c r="J86" i="9" s="1"/>
  <c r="AT84" i="2"/>
  <c r="K79" i="1" s="1"/>
  <c r="J78" i="9" s="1"/>
  <c r="AT80" i="2"/>
  <c r="K75" i="1" s="1"/>
  <c r="J74" i="9" s="1"/>
  <c r="AT76" i="2"/>
  <c r="K71" i="1" s="1"/>
  <c r="J70" i="9" s="1"/>
  <c r="AT91" i="2"/>
  <c r="K86" i="1" s="1"/>
  <c r="J85" i="9" s="1"/>
  <c r="AT136" i="2"/>
  <c r="K131" i="1" s="1"/>
  <c r="J130" i="9" s="1"/>
  <c r="AT125" i="2"/>
  <c r="K120" i="1" s="1"/>
  <c r="J119" i="9" s="1"/>
  <c r="AT97" i="2"/>
  <c r="K92" i="1" s="1"/>
  <c r="J91" i="9" s="1"/>
  <c r="AQ128" i="2"/>
  <c r="AT128" i="2" s="1"/>
  <c r="K123" i="1" s="1"/>
  <c r="J122" i="9" s="1"/>
  <c r="AQ134" i="2"/>
  <c r="AT134" i="2" s="1"/>
  <c r="K129" i="1" s="1"/>
  <c r="J128" i="9" s="1"/>
  <c r="AT68" i="2"/>
  <c r="K63" i="1" s="1"/>
  <c r="J62" i="9" s="1"/>
  <c r="AT72" i="2"/>
  <c r="K67" i="1" s="1"/>
  <c r="J66" i="9" s="1"/>
  <c r="AT67" i="2"/>
  <c r="K62" i="1" s="1"/>
  <c r="J61" i="9" s="1"/>
  <c r="AT63" i="2"/>
  <c r="K58" i="1" s="1"/>
  <c r="J57" i="9" s="1"/>
  <c r="AT70" i="2"/>
  <c r="K65" i="1" s="1"/>
  <c r="J64" i="9" s="1"/>
  <c r="AT62" i="2"/>
  <c r="K57" i="1" s="1"/>
  <c r="J56" i="9" s="1"/>
  <c r="AT58" i="2"/>
  <c r="K53" i="1" s="1"/>
  <c r="J52" i="9" s="1"/>
  <c r="AT52" i="2"/>
  <c r="K47" i="1" s="1"/>
  <c r="J46" i="9" s="1"/>
  <c r="AT30" i="2"/>
  <c r="K25" i="1" s="1"/>
  <c r="J24" i="9" s="1"/>
  <c r="AT16" i="2"/>
  <c r="K11" i="1" s="1"/>
  <c r="J10" i="9" s="1"/>
  <c r="AT23" i="2"/>
  <c r="K18" i="1" s="1"/>
  <c r="J17" i="9" s="1"/>
  <c r="AT20" i="2"/>
  <c r="K15" i="1" s="1"/>
  <c r="J14" i="9" s="1"/>
  <c r="P42" i="4"/>
  <c r="AP38" i="2" s="1"/>
  <c r="AQ38" i="2" s="1"/>
  <c r="P47" i="4"/>
  <c r="AP43" i="2" s="1"/>
  <c r="AQ43" i="2" s="1"/>
  <c r="P69" i="4"/>
  <c r="AP65" i="2" s="1"/>
  <c r="AQ65" i="2" s="1"/>
  <c r="AT19" i="2"/>
  <c r="K14" i="1" s="1"/>
  <c r="J13" i="9" s="1"/>
  <c r="AT28" i="2"/>
  <c r="K23" i="1" s="1"/>
  <c r="J22" i="9" s="1"/>
  <c r="AT24" i="2"/>
  <c r="K19" i="1" s="1"/>
  <c r="J18" i="9" s="1"/>
  <c r="AT21" i="2"/>
  <c r="K16" i="1" s="1"/>
  <c r="J15" i="9" s="1"/>
  <c r="AT17" i="2"/>
  <c r="K12" i="1" s="1"/>
  <c r="J11" i="9" s="1"/>
  <c r="AT15" i="2"/>
  <c r="K10" i="1" s="1"/>
  <c r="J9" i="9" s="1"/>
  <c r="AT14" i="2"/>
  <c r="K9" i="1" s="1"/>
  <c r="J8" i="9" s="1"/>
  <c r="AT13" i="2"/>
  <c r="K8" i="1" s="1"/>
  <c r="J7" i="9" s="1"/>
  <c r="AT12" i="2"/>
  <c r="K7" i="1" s="1"/>
  <c r="J6" i="9" s="1"/>
  <c r="P97" i="4"/>
  <c r="AP93" i="2" s="1"/>
  <c r="AQ93" i="2" s="1"/>
  <c r="P125" i="4"/>
  <c r="AP121" i="2" s="1"/>
  <c r="AQ121" i="2" s="1"/>
  <c r="P33" i="4"/>
  <c r="AP29" i="2" s="1"/>
  <c r="AQ29" i="2" s="1"/>
  <c r="P59" i="4"/>
  <c r="AP55" i="2" s="1"/>
  <c r="AQ55" i="2" s="1"/>
  <c r="P85" i="4"/>
  <c r="AP81" i="2" s="1"/>
  <c r="AQ81" i="2" s="1"/>
  <c r="P113" i="4"/>
  <c r="AP109" i="2" s="1"/>
  <c r="AQ109" i="2" s="1"/>
  <c r="P73" i="4"/>
  <c r="AP69" i="2" s="1"/>
  <c r="AQ69" i="2" s="1"/>
  <c r="P94" i="4"/>
  <c r="AP90" i="2" s="1"/>
  <c r="AQ90" i="2" s="1"/>
  <c r="P115" i="4"/>
  <c r="AP111" i="2" s="1"/>
  <c r="AQ111" i="2" s="1"/>
  <c r="P31" i="4"/>
  <c r="AP27" i="2" s="1"/>
  <c r="AQ27" i="2" s="1"/>
  <c r="P53" i="4"/>
  <c r="AP49" i="2" s="1"/>
  <c r="AQ49" i="2" s="1"/>
  <c r="P75" i="4"/>
  <c r="AP71" i="2" s="1"/>
  <c r="AQ71" i="2" s="1"/>
  <c r="P103" i="4"/>
  <c r="AP99" i="2" s="1"/>
  <c r="AQ99" i="2" s="1"/>
  <c r="P134" i="4"/>
  <c r="AP130" i="2" s="1"/>
  <c r="AQ130" i="2" s="1"/>
  <c r="P43" i="4"/>
  <c r="AP39" i="2" s="1"/>
  <c r="AQ39" i="2" s="1"/>
  <c r="P65" i="4"/>
  <c r="AP61" i="2" s="1"/>
  <c r="AQ61" i="2" s="1"/>
  <c r="P91" i="4"/>
  <c r="AP87" i="2" s="1"/>
  <c r="AQ87" i="2" s="1"/>
  <c r="P119" i="4"/>
  <c r="AP115" i="2" s="1"/>
  <c r="AQ115" i="2" s="1"/>
  <c r="P78" i="4"/>
  <c r="AP74" i="2" s="1"/>
  <c r="AQ74" i="2" s="1"/>
  <c r="P99" i="4"/>
  <c r="AP95" i="2" s="1"/>
  <c r="AQ95" i="2" s="1"/>
  <c r="P121" i="4"/>
  <c r="AP117" i="2" s="1"/>
  <c r="AQ117" i="2" s="1"/>
  <c r="P87" i="4"/>
  <c r="AP83" i="2" s="1"/>
  <c r="AQ83" i="2" s="1"/>
  <c r="P117" i="4"/>
  <c r="AP113" i="2" s="1"/>
  <c r="AQ113" i="2" s="1"/>
  <c r="P35" i="4"/>
  <c r="AP31" i="2" s="1"/>
  <c r="AQ31" i="2" s="1"/>
  <c r="P37" i="4"/>
  <c r="AP33" i="2" s="1"/>
  <c r="AQ33" i="2" s="1"/>
  <c r="P58" i="4"/>
  <c r="AP54" i="2" s="1"/>
  <c r="AQ54" i="2" s="1"/>
  <c r="P82" i="4"/>
  <c r="AP78" i="2" s="1"/>
  <c r="AQ78" i="2" s="1"/>
  <c r="P111" i="4"/>
  <c r="AP107" i="2" s="1"/>
  <c r="AQ107" i="2" s="1"/>
  <c r="P30" i="4"/>
  <c r="AP26" i="2" s="1"/>
  <c r="AQ26" i="2" s="1"/>
  <c r="P49" i="4"/>
  <c r="AP45" i="2" s="1"/>
  <c r="AQ45" i="2" s="1"/>
  <c r="P70" i="4"/>
  <c r="AP66" i="2" s="1"/>
  <c r="AQ66" i="2" s="1"/>
  <c r="P98" i="4"/>
  <c r="AP94" i="2" s="1"/>
  <c r="AQ94" i="2" s="1"/>
  <c r="P127" i="4"/>
  <c r="AP123" i="2" s="1"/>
  <c r="AQ123" i="2" s="1"/>
  <c r="P83" i="4"/>
  <c r="AP79" i="2" s="1"/>
  <c r="AQ79" i="2" s="1"/>
  <c r="P105" i="4"/>
  <c r="AP101" i="2" s="1"/>
  <c r="AQ101" i="2" s="1"/>
  <c r="P126" i="4"/>
  <c r="AP122" i="2" s="1"/>
  <c r="AQ122" i="2" s="1"/>
  <c r="P63" i="4"/>
  <c r="AP59" i="2" s="1"/>
  <c r="AQ59" i="2" s="1"/>
  <c r="P90" i="4"/>
  <c r="AP86" i="2" s="1"/>
  <c r="AQ86" i="2" s="1"/>
  <c r="P118" i="4"/>
  <c r="AP114" i="2" s="1"/>
  <c r="AQ114" i="2" s="1"/>
  <c r="P22" i="4"/>
  <c r="AP18" i="2" s="1"/>
  <c r="AQ18" i="2" s="1"/>
  <c r="P54" i="4"/>
  <c r="AP50" i="2" s="1"/>
  <c r="AQ50" i="2" s="1"/>
  <c r="P77" i="4"/>
  <c r="AP73" i="2" s="1"/>
  <c r="AQ73" i="2" s="1"/>
  <c r="P106" i="4"/>
  <c r="AP102" i="2" s="1"/>
  <c r="AQ102" i="2" s="1"/>
  <c r="P135" i="4"/>
  <c r="AP131" i="2" s="1"/>
  <c r="AQ131" i="2" s="1"/>
  <c r="P89" i="4"/>
  <c r="AP85" i="2" s="1"/>
  <c r="AQ85" i="2" s="1"/>
  <c r="P110" i="4"/>
  <c r="AP106" i="2" s="1"/>
  <c r="AQ106" i="2" s="1"/>
  <c r="J100" i="1" l="1"/>
  <c r="AT105" i="2"/>
  <c r="K100" i="1" s="1"/>
  <c r="J99" i="9" s="1"/>
  <c r="R20" i="1"/>
  <c r="K19" i="9"/>
  <c r="R51" i="1"/>
  <c r="K50" i="9"/>
  <c r="R55" i="1"/>
  <c r="K54" i="9"/>
  <c r="Q46" i="1"/>
  <c r="K45" i="9"/>
  <c r="L105" i="1"/>
  <c r="Q105" i="1" s="1"/>
  <c r="R42" i="1"/>
  <c r="K41" i="9"/>
  <c r="L48" i="1"/>
  <c r="K47" i="9" s="1"/>
  <c r="L52" i="1"/>
  <c r="P52" i="1" s="1"/>
  <c r="L95" i="1"/>
  <c r="L114" i="1"/>
  <c r="L31" i="1"/>
  <c r="P31" i="1" s="1"/>
  <c r="AT34" i="2"/>
  <c r="K29" i="1" s="1"/>
  <c r="J28" i="9" s="1"/>
  <c r="AT22" i="2"/>
  <c r="K17" i="1" s="1"/>
  <c r="J16" i="9" s="1"/>
  <c r="R46" i="1"/>
  <c r="P46" i="1"/>
  <c r="L83" i="1"/>
  <c r="L103" i="1"/>
  <c r="L59" i="1"/>
  <c r="L41" i="1"/>
  <c r="L107" i="1"/>
  <c r="L14" i="1"/>
  <c r="L132" i="1"/>
  <c r="K131" i="9" s="1"/>
  <c r="P51" i="1"/>
  <c r="L27" i="1"/>
  <c r="K26" i="9" s="1"/>
  <c r="L37" i="1"/>
  <c r="L115" i="1"/>
  <c r="L111" i="1"/>
  <c r="L93" i="1"/>
  <c r="K92" i="9" s="1"/>
  <c r="L98" i="1"/>
  <c r="K97" i="9" s="1"/>
  <c r="L86" i="1"/>
  <c r="L62" i="1"/>
  <c r="L63" i="1"/>
  <c r="K62" i="9" s="1"/>
  <c r="L53" i="1"/>
  <c r="K52" i="9" s="1"/>
  <c r="Q51" i="1"/>
  <c r="L35" i="1"/>
  <c r="L30" i="1"/>
  <c r="K29" i="9" s="1"/>
  <c r="L39" i="1"/>
  <c r="L16" i="1"/>
  <c r="L7" i="1"/>
  <c r="K6" i="9" s="1"/>
  <c r="L67" i="1"/>
  <c r="R43" i="1"/>
  <c r="Q42" i="1"/>
  <c r="L77" i="1"/>
  <c r="L92" i="1"/>
  <c r="L8" i="1"/>
  <c r="P42" i="1"/>
  <c r="L134" i="1"/>
  <c r="K133" i="9" s="1"/>
  <c r="L127" i="1"/>
  <c r="L70" i="1"/>
  <c r="L32" i="1"/>
  <c r="L99" i="1"/>
  <c r="K98" i="9" s="1"/>
  <c r="L84" i="1"/>
  <c r="L12" i="1"/>
  <c r="L25" i="1"/>
  <c r="L119" i="1"/>
  <c r="L128" i="1"/>
  <c r="L57" i="1"/>
  <c r="K56" i="9" s="1"/>
  <c r="L121" i="1"/>
  <c r="L120" i="1"/>
  <c r="K119" i="9" s="1"/>
  <c r="L75" i="1"/>
  <c r="L113" i="1"/>
  <c r="L15" i="1"/>
  <c r="L19" i="1"/>
  <c r="L18" i="1"/>
  <c r="L133" i="1"/>
  <c r="L131" i="1"/>
  <c r="K130" i="9" s="1"/>
  <c r="L23" i="1"/>
  <c r="L130" i="1"/>
  <c r="K129" i="9" s="1"/>
  <c r="L58" i="1"/>
  <c r="L11" i="1"/>
  <c r="L36" i="1"/>
  <c r="L79" i="1"/>
  <c r="L72" i="1"/>
  <c r="L9" i="1"/>
  <c r="K8" i="9" s="1"/>
  <c r="Q55" i="1"/>
  <c r="L91" i="1"/>
  <c r="L65" i="1"/>
  <c r="K64" i="9" s="1"/>
  <c r="L47" i="1"/>
  <c r="L71" i="1"/>
  <c r="L122" i="1"/>
  <c r="L87" i="1"/>
  <c r="L10" i="1"/>
  <c r="P55" i="1"/>
  <c r="P43" i="1"/>
  <c r="Q43" i="1"/>
  <c r="J34" i="1"/>
  <c r="F33" i="9" s="1"/>
  <c r="G33" i="9" s="1"/>
  <c r="AT39" i="2"/>
  <c r="K34" i="1" s="1"/>
  <c r="J33" i="9" s="1"/>
  <c r="J28" i="1"/>
  <c r="F27" i="9" s="1"/>
  <c r="G27" i="9" s="1"/>
  <c r="AT33" i="2"/>
  <c r="K28" i="1" s="1"/>
  <c r="J27" i="9" s="1"/>
  <c r="J33" i="1"/>
  <c r="F32" i="9" s="1"/>
  <c r="G32" i="9" s="1"/>
  <c r="AT38" i="2"/>
  <c r="K33" i="1" s="1"/>
  <c r="J32" i="9" s="1"/>
  <c r="J38" i="1"/>
  <c r="F37" i="9" s="1"/>
  <c r="G37" i="9" s="1"/>
  <c r="AT43" i="2"/>
  <c r="K38" i="1" s="1"/>
  <c r="J37" i="9" s="1"/>
  <c r="R86" i="1"/>
  <c r="J126" i="1"/>
  <c r="F125" i="9" s="1"/>
  <c r="G125" i="9" s="1"/>
  <c r="AT131" i="2"/>
  <c r="K126" i="1" s="1"/>
  <c r="J125" i="9" s="1"/>
  <c r="J102" i="1"/>
  <c r="F101" i="9" s="1"/>
  <c r="G101" i="9" s="1"/>
  <c r="AT107" i="2"/>
  <c r="K102" i="1" s="1"/>
  <c r="J101" i="9" s="1"/>
  <c r="J85" i="1"/>
  <c r="F84" i="9" s="1"/>
  <c r="G84" i="9" s="1"/>
  <c r="AT90" i="2"/>
  <c r="K85" i="1" s="1"/>
  <c r="J84" i="9" s="1"/>
  <c r="J96" i="1"/>
  <c r="F95" i="9" s="1"/>
  <c r="G95" i="9" s="1"/>
  <c r="AT101" i="2"/>
  <c r="K96" i="1" s="1"/>
  <c r="J95" i="9" s="1"/>
  <c r="J69" i="1"/>
  <c r="F68" i="9" s="1"/>
  <c r="G68" i="9" s="1"/>
  <c r="AT74" i="2"/>
  <c r="K69" i="1" s="1"/>
  <c r="J68" i="9" s="1"/>
  <c r="J101" i="1"/>
  <c r="F100" i="9" s="1"/>
  <c r="G100" i="9" s="1"/>
  <c r="AT106" i="2"/>
  <c r="K101" i="1" s="1"/>
  <c r="J100" i="9" s="1"/>
  <c r="J81" i="1"/>
  <c r="F80" i="9" s="1"/>
  <c r="G80" i="9" s="1"/>
  <c r="AT86" i="2"/>
  <c r="K81" i="1" s="1"/>
  <c r="J80" i="9" s="1"/>
  <c r="J74" i="1"/>
  <c r="F73" i="9" s="1"/>
  <c r="G73" i="9" s="1"/>
  <c r="AT79" i="2"/>
  <c r="K74" i="1" s="1"/>
  <c r="J73" i="9" s="1"/>
  <c r="J78" i="1"/>
  <c r="F77" i="9" s="1"/>
  <c r="G77" i="9" s="1"/>
  <c r="AT83" i="2"/>
  <c r="K78" i="1" s="1"/>
  <c r="J77" i="9" s="1"/>
  <c r="J110" i="1"/>
  <c r="F109" i="9" s="1"/>
  <c r="G109" i="9" s="1"/>
  <c r="AT115" i="2"/>
  <c r="K110" i="1" s="1"/>
  <c r="J109" i="9" s="1"/>
  <c r="J125" i="1"/>
  <c r="F124" i="9" s="1"/>
  <c r="G124" i="9" s="1"/>
  <c r="AT130" i="2"/>
  <c r="K125" i="1" s="1"/>
  <c r="J124" i="9" s="1"/>
  <c r="J104" i="1"/>
  <c r="F103" i="9" s="1"/>
  <c r="G103" i="9" s="1"/>
  <c r="AT109" i="2"/>
  <c r="K104" i="1" s="1"/>
  <c r="J103" i="9" s="1"/>
  <c r="J116" i="1"/>
  <c r="F115" i="9" s="1"/>
  <c r="G115" i="9" s="1"/>
  <c r="AT121" i="2"/>
  <c r="K116" i="1" s="1"/>
  <c r="J115" i="9" s="1"/>
  <c r="J124" i="1"/>
  <c r="F123" i="9" s="1"/>
  <c r="G123" i="9" s="1"/>
  <c r="J117" i="1"/>
  <c r="F116" i="9" s="1"/>
  <c r="G116" i="9" s="1"/>
  <c r="AT122" i="2"/>
  <c r="K117" i="1" s="1"/>
  <c r="J116" i="9" s="1"/>
  <c r="J89" i="1"/>
  <c r="F88" i="9" s="1"/>
  <c r="G88" i="9" s="1"/>
  <c r="AT94" i="2"/>
  <c r="K89" i="1" s="1"/>
  <c r="J88" i="9" s="1"/>
  <c r="J90" i="1"/>
  <c r="F89" i="9" s="1"/>
  <c r="G89" i="9" s="1"/>
  <c r="AT95" i="2"/>
  <c r="K90" i="1" s="1"/>
  <c r="J89" i="9" s="1"/>
  <c r="J97" i="1"/>
  <c r="F96" i="9" s="1"/>
  <c r="G96" i="9" s="1"/>
  <c r="AT102" i="2"/>
  <c r="K97" i="1" s="1"/>
  <c r="J96" i="9" s="1"/>
  <c r="J109" i="1"/>
  <c r="F108" i="9" s="1"/>
  <c r="G108" i="9" s="1"/>
  <c r="AT114" i="2"/>
  <c r="K109" i="1" s="1"/>
  <c r="J108" i="9" s="1"/>
  <c r="J73" i="1"/>
  <c r="F72" i="9" s="1"/>
  <c r="G72" i="9" s="1"/>
  <c r="AT78" i="2"/>
  <c r="K73" i="1" s="1"/>
  <c r="J72" i="9" s="1"/>
  <c r="J108" i="1"/>
  <c r="F107" i="9" s="1"/>
  <c r="G107" i="9" s="1"/>
  <c r="AT113" i="2"/>
  <c r="K108" i="1" s="1"/>
  <c r="J107" i="9" s="1"/>
  <c r="J123" i="1"/>
  <c r="F122" i="9" s="1"/>
  <c r="G122" i="9" s="1"/>
  <c r="J80" i="1"/>
  <c r="F79" i="9" s="1"/>
  <c r="G79" i="9" s="1"/>
  <c r="AT85" i="2"/>
  <c r="K80" i="1" s="1"/>
  <c r="J79" i="9" s="1"/>
  <c r="J118" i="1"/>
  <c r="F117" i="9" s="1"/>
  <c r="G117" i="9" s="1"/>
  <c r="AT123" i="2"/>
  <c r="K118" i="1" s="1"/>
  <c r="J117" i="9" s="1"/>
  <c r="J112" i="1"/>
  <c r="F111" i="9" s="1"/>
  <c r="G111" i="9" s="1"/>
  <c r="AT117" i="2"/>
  <c r="K112" i="1" s="1"/>
  <c r="J111" i="9" s="1"/>
  <c r="J82" i="1"/>
  <c r="F81" i="9" s="1"/>
  <c r="G81" i="9" s="1"/>
  <c r="AT87" i="2"/>
  <c r="K82" i="1" s="1"/>
  <c r="J81" i="9" s="1"/>
  <c r="J94" i="1"/>
  <c r="F93" i="9" s="1"/>
  <c r="G93" i="9" s="1"/>
  <c r="AT99" i="2"/>
  <c r="K94" i="1" s="1"/>
  <c r="J93" i="9" s="1"/>
  <c r="J106" i="1"/>
  <c r="F105" i="9" s="1"/>
  <c r="G105" i="9" s="1"/>
  <c r="AT111" i="2"/>
  <c r="K106" i="1" s="1"/>
  <c r="J105" i="9" s="1"/>
  <c r="J76" i="1"/>
  <c r="F75" i="9" s="1"/>
  <c r="G75" i="9" s="1"/>
  <c r="AT81" i="2"/>
  <c r="K76" i="1" s="1"/>
  <c r="J75" i="9" s="1"/>
  <c r="J88" i="1"/>
  <c r="F87" i="9" s="1"/>
  <c r="G87" i="9" s="1"/>
  <c r="AT93" i="2"/>
  <c r="K88" i="1" s="1"/>
  <c r="J87" i="9" s="1"/>
  <c r="J129" i="1"/>
  <c r="F128" i="9" s="1"/>
  <c r="G128" i="9" s="1"/>
  <c r="J54" i="1"/>
  <c r="F53" i="9" s="1"/>
  <c r="G53" i="9" s="1"/>
  <c r="AT59" i="2"/>
  <c r="K54" i="1" s="1"/>
  <c r="J53" i="9" s="1"/>
  <c r="J66" i="1"/>
  <c r="F65" i="9" s="1"/>
  <c r="G65" i="9" s="1"/>
  <c r="AT71" i="2"/>
  <c r="K66" i="1" s="1"/>
  <c r="J65" i="9" s="1"/>
  <c r="J61" i="1"/>
  <c r="F60" i="9" s="1"/>
  <c r="G60" i="9" s="1"/>
  <c r="AT66" i="2"/>
  <c r="K61" i="1" s="1"/>
  <c r="J60" i="9" s="1"/>
  <c r="J64" i="1"/>
  <c r="F63" i="9" s="1"/>
  <c r="G63" i="9" s="1"/>
  <c r="AT69" i="2"/>
  <c r="K64" i="1" s="1"/>
  <c r="J63" i="9" s="1"/>
  <c r="J60" i="1"/>
  <c r="F59" i="9" s="1"/>
  <c r="G59" i="9" s="1"/>
  <c r="AT65" i="2"/>
  <c r="K60" i="1" s="1"/>
  <c r="J59" i="9" s="1"/>
  <c r="J56" i="1"/>
  <c r="F55" i="9" s="1"/>
  <c r="G55" i="9" s="1"/>
  <c r="AT61" i="2"/>
  <c r="K56" i="1" s="1"/>
  <c r="J55" i="9" s="1"/>
  <c r="J49" i="1"/>
  <c r="F48" i="9" s="1"/>
  <c r="G48" i="9" s="1"/>
  <c r="AT54" i="2"/>
  <c r="K49" i="1" s="1"/>
  <c r="J48" i="9" s="1"/>
  <c r="J45" i="1"/>
  <c r="F44" i="9" s="1"/>
  <c r="G44" i="9" s="1"/>
  <c r="AT50" i="2"/>
  <c r="K45" i="1" s="1"/>
  <c r="J44" i="9" s="1"/>
  <c r="J50" i="1"/>
  <c r="F49" i="9" s="1"/>
  <c r="G49" i="9" s="1"/>
  <c r="AT55" i="2"/>
  <c r="K50" i="1" s="1"/>
  <c r="J49" i="9" s="1"/>
  <c r="J44" i="1"/>
  <c r="F43" i="9" s="1"/>
  <c r="G43" i="9" s="1"/>
  <c r="AT49" i="2"/>
  <c r="K44" i="1" s="1"/>
  <c r="J43" i="9" s="1"/>
  <c r="P20" i="1"/>
  <c r="Q20" i="1"/>
  <c r="J21" i="1"/>
  <c r="F20" i="9" s="1"/>
  <c r="G20" i="9" s="1"/>
  <c r="AT26" i="2"/>
  <c r="K21" i="1" s="1"/>
  <c r="J20" i="9" s="1"/>
  <c r="J26" i="1"/>
  <c r="F25" i="9" s="1"/>
  <c r="G25" i="9" s="1"/>
  <c r="AT31" i="2"/>
  <c r="K26" i="1" s="1"/>
  <c r="J25" i="9" s="1"/>
  <c r="J22" i="1"/>
  <c r="F21" i="9" s="1"/>
  <c r="G21" i="9" s="1"/>
  <c r="AT27" i="2"/>
  <c r="K22" i="1" s="1"/>
  <c r="J21" i="9" s="1"/>
  <c r="J24" i="1"/>
  <c r="F23" i="9" s="1"/>
  <c r="G23" i="9" s="1"/>
  <c r="AT29" i="2"/>
  <c r="K24" i="1" s="1"/>
  <c r="J23" i="9" s="1"/>
  <c r="J13" i="1"/>
  <c r="F12" i="9" s="1"/>
  <c r="G12" i="9" s="1"/>
  <c r="AT18" i="2"/>
  <c r="K13" i="1" s="1"/>
  <c r="J12" i="9" s="1"/>
  <c r="J68" i="1"/>
  <c r="F67" i="9" s="1"/>
  <c r="G67" i="9" s="1"/>
  <c r="AT73" i="2"/>
  <c r="K68" i="1" s="1"/>
  <c r="J67" i="9" s="1"/>
  <c r="J40" i="1"/>
  <c r="F39" i="9" s="1"/>
  <c r="G39" i="9" s="1"/>
  <c r="AT45" i="2"/>
  <c r="K40" i="1" s="1"/>
  <c r="J39" i="9" s="1"/>
  <c r="R48" i="1" l="1"/>
  <c r="F99" i="9"/>
  <c r="G99" i="9" s="1"/>
  <c r="L100" i="1"/>
  <c r="R105" i="1"/>
  <c r="R52" i="1"/>
  <c r="P10" i="1"/>
  <c r="K9" i="9"/>
  <c r="Q121" i="1"/>
  <c r="K120" i="9"/>
  <c r="R37" i="1"/>
  <c r="K36" i="9"/>
  <c r="R114" i="1"/>
  <c r="K113" i="9"/>
  <c r="P87" i="1"/>
  <c r="K86" i="9"/>
  <c r="Q72" i="1"/>
  <c r="K71" i="9"/>
  <c r="P58" i="1"/>
  <c r="K57" i="9"/>
  <c r="R133" i="1"/>
  <c r="K132" i="9"/>
  <c r="Q113" i="1"/>
  <c r="K112" i="9"/>
  <c r="Q12" i="1"/>
  <c r="K11" i="9"/>
  <c r="P70" i="1"/>
  <c r="K69" i="9"/>
  <c r="R8" i="1"/>
  <c r="K7" i="9"/>
  <c r="Q39" i="1"/>
  <c r="K38" i="9"/>
  <c r="Q62" i="1"/>
  <c r="K61" i="9"/>
  <c r="R59" i="1"/>
  <c r="K58" i="9"/>
  <c r="R95" i="1"/>
  <c r="K94" i="9"/>
  <c r="P105" i="1"/>
  <c r="K104" i="9"/>
  <c r="P47" i="1"/>
  <c r="K46" i="9"/>
  <c r="R11" i="1"/>
  <c r="K10" i="9"/>
  <c r="R25" i="1"/>
  <c r="K24" i="9"/>
  <c r="R122" i="1"/>
  <c r="K121" i="9"/>
  <c r="R91" i="1"/>
  <c r="K90" i="9"/>
  <c r="Q79" i="1"/>
  <c r="K78" i="9"/>
  <c r="R18" i="1"/>
  <c r="K17" i="9"/>
  <c r="P75" i="1"/>
  <c r="K74" i="9"/>
  <c r="R128" i="1"/>
  <c r="K127" i="9"/>
  <c r="P84" i="1"/>
  <c r="K83" i="9"/>
  <c r="Q127" i="1"/>
  <c r="K126" i="9"/>
  <c r="P92" i="1"/>
  <c r="K91" i="9"/>
  <c r="P67" i="1"/>
  <c r="K66" i="9"/>
  <c r="Q86" i="1"/>
  <c r="K85" i="9"/>
  <c r="P111" i="1"/>
  <c r="K110" i="9"/>
  <c r="P14" i="1"/>
  <c r="K13" i="9"/>
  <c r="R103" i="1"/>
  <c r="K102" i="9"/>
  <c r="R15" i="1"/>
  <c r="K14" i="9"/>
  <c r="P32" i="1"/>
  <c r="K31" i="9"/>
  <c r="Q16" i="1"/>
  <c r="K15" i="9"/>
  <c r="Q41" i="1"/>
  <c r="K40" i="9"/>
  <c r="Q52" i="1"/>
  <c r="K51" i="9"/>
  <c r="R71" i="1"/>
  <c r="K70" i="9"/>
  <c r="P36" i="1"/>
  <c r="K35" i="9"/>
  <c r="Q23" i="1"/>
  <c r="K22" i="9"/>
  <c r="P19" i="1"/>
  <c r="K18" i="9"/>
  <c r="P119" i="1"/>
  <c r="K118" i="9"/>
  <c r="R77" i="1"/>
  <c r="K76" i="9"/>
  <c r="R35" i="1"/>
  <c r="K34" i="9"/>
  <c r="Q115" i="1"/>
  <c r="K114" i="9"/>
  <c r="Q114" i="1"/>
  <c r="Q107" i="1"/>
  <c r="K106" i="9"/>
  <c r="P83" i="1"/>
  <c r="K82" i="9"/>
  <c r="P48" i="1"/>
  <c r="Q31" i="1"/>
  <c r="K30" i="9"/>
  <c r="Q48" i="1"/>
  <c r="Q111" i="1"/>
  <c r="R14" i="1"/>
  <c r="L29" i="1"/>
  <c r="R29" i="1" s="1"/>
  <c r="Q7" i="1"/>
  <c r="Q95" i="1"/>
  <c r="P59" i="1"/>
  <c r="P95" i="1"/>
  <c r="P35" i="1"/>
  <c r="Q35" i="1"/>
  <c r="R7" i="1"/>
  <c r="P7" i="1"/>
  <c r="P86" i="1"/>
  <c r="R31" i="1"/>
  <c r="P114" i="1"/>
  <c r="P72" i="1"/>
  <c r="R41" i="1"/>
  <c r="P15" i="1"/>
  <c r="L17" i="1"/>
  <c r="R10" i="1"/>
  <c r="Q133" i="1"/>
  <c r="P115" i="1"/>
  <c r="Q83" i="1"/>
  <c r="R115" i="1"/>
  <c r="R63" i="1"/>
  <c r="R58" i="1"/>
  <c r="R132" i="1"/>
  <c r="Q8" i="1"/>
  <c r="R27" i="1"/>
  <c r="R83" i="1"/>
  <c r="Q14" i="1"/>
  <c r="Q103" i="1"/>
  <c r="P122" i="1"/>
  <c r="Q63" i="1"/>
  <c r="Q93" i="1"/>
  <c r="P93" i="1"/>
  <c r="P103" i="1"/>
  <c r="Q32" i="1"/>
  <c r="Q91" i="1"/>
  <c r="Q132" i="1"/>
  <c r="P132" i="1"/>
  <c r="R121" i="1"/>
  <c r="Q59" i="1"/>
  <c r="P107" i="1"/>
  <c r="R107" i="1"/>
  <c r="P41" i="1"/>
  <c r="Q11" i="1"/>
  <c r="P77" i="1"/>
  <c r="P79" i="1"/>
  <c r="P62" i="1"/>
  <c r="R62" i="1"/>
  <c r="P16" i="1"/>
  <c r="R16" i="1"/>
  <c r="P127" i="1"/>
  <c r="R111" i="1"/>
  <c r="Q92" i="1"/>
  <c r="R93" i="1"/>
  <c r="R98" i="1"/>
  <c r="Q98" i="1"/>
  <c r="P98" i="1"/>
  <c r="Q70" i="1"/>
  <c r="Q71" i="1"/>
  <c r="P53" i="1"/>
  <c r="P63" i="1"/>
  <c r="Q36" i="1"/>
  <c r="P37" i="1"/>
  <c r="Q37" i="1"/>
  <c r="Q27" i="1"/>
  <c r="P27" i="1"/>
  <c r="Q19" i="1"/>
  <c r="P128" i="1"/>
  <c r="L129" i="1"/>
  <c r="L124" i="1"/>
  <c r="L123" i="1"/>
  <c r="L117" i="1"/>
  <c r="R119" i="1"/>
  <c r="L109" i="1"/>
  <c r="L108" i="1"/>
  <c r="K107" i="9" s="1"/>
  <c r="L97" i="1"/>
  <c r="K96" i="9" s="1"/>
  <c r="L89" i="1"/>
  <c r="L90" i="1"/>
  <c r="Q75" i="1"/>
  <c r="L68" i="1"/>
  <c r="K67" i="9" s="1"/>
  <c r="L73" i="1"/>
  <c r="K72" i="9" s="1"/>
  <c r="Q53" i="1"/>
  <c r="Q67" i="1"/>
  <c r="L56" i="1"/>
  <c r="K55" i="9" s="1"/>
  <c r="L66" i="1"/>
  <c r="R53" i="1"/>
  <c r="L64" i="1"/>
  <c r="L60" i="1"/>
  <c r="K59" i="9" s="1"/>
  <c r="L61" i="1"/>
  <c r="L54" i="1"/>
  <c r="L44" i="1"/>
  <c r="L45" i="1"/>
  <c r="L50" i="1"/>
  <c r="K49" i="9" s="1"/>
  <c r="L49" i="1"/>
  <c r="Q47" i="1"/>
  <c r="R39" i="1"/>
  <c r="L40" i="1"/>
  <c r="K39" i="9" s="1"/>
  <c r="Q30" i="1"/>
  <c r="P30" i="1"/>
  <c r="R30" i="1"/>
  <c r="L34" i="1"/>
  <c r="P39" i="1"/>
  <c r="J3" i="1"/>
  <c r="J2" i="1"/>
  <c r="R23" i="1"/>
  <c r="L26" i="1"/>
  <c r="K25" i="9" s="1"/>
  <c r="L13" i="1"/>
  <c r="L22" i="1"/>
  <c r="K21" i="9" s="1"/>
  <c r="L21" i="1"/>
  <c r="R12" i="1"/>
  <c r="L24" i="1"/>
  <c r="R130" i="1"/>
  <c r="P130" i="1"/>
  <c r="Q130" i="1"/>
  <c r="P120" i="1"/>
  <c r="Q120" i="1"/>
  <c r="R120" i="1"/>
  <c r="L76" i="1"/>
  <c r="L94" i="1"/>
  <c r="L112" i="1"/>
  <c r="L80" i="1"/>
  <c r="L104" i="1"/>
  <c r="L110" i="1"/>
  <c r="L74" i="1"/>
  <c r="L101" i="1"/>
  <c r="L96" i="1"/>
  <c r="L102" i="1"/>
  <c r="L38" i="1"/>
  <c r="L28" i="1"/>
  <c r="Q10" i="1"/>
  <c r="Q122" i="1"/>
  <c r="P91" i="1"/>
  <c r="R72" i="1"/>
  <c r="P23" i="1"/>
  <c r="R19" i="1"/>
  <c r="Q15" i="1"/>
  <c r="R75" i="1"/>
  <c r="P121" i="1"/>
  <c r="Q25" i="1"/>
  <c r="P25" i="1"/>
  <c r="R32" i="1"/>
  <c r="P8" i="1"/>
  <c r="Q77" i="1"/>
  <c r="Q9" i="1"/>
  <c r="P18" i="1"/>
  <c r="R9" i="1"/>
  <c r="Q87" i="1"/>
  <c r="P71" i="1"/>
  <c r="R79" i="1"/>
  <c r="P11" i="1"/>
  <c r="Q131" i="1"/>
  <c r="R131" i="1"/>
  <c r="P131" i="1"/>
  <c r="R113" i="1"/>
  <c r="P113" i="1"/>
  <c r="Q57" i="1"/>
  <c r="P57" i="1"/>
  <c r="R57" i="1"/>
  <c r="P12" i="1"/>
  <c r="R99" i="1"/>
  <c r="Q99" i="1"/>
  <c r="P99" i="1"/>
  <c r="R70" i="1"/>
  <c r="R92" i="1"/>
  <c r="K2" i="1"/>
  <c r="R87" i="1"/>
  <c r="R65" i="1"/>
  <c r="Q119" i="1"/>
  <c r="R134" i="1"/>
  <c r="P134" i="1"/>
  <c r="P9" i="1"/>
  <c r="Q18" i="1"/>
  <c r="L88" i="1"/>
  <c r="L106" i="1"/>
  <c r="L82" i="1"/>
  <c r="L118" i="1"/>
  <c r="L116" i="1"/>
  <c r="L125" i="1"/>
  <c r="L78" i="1"/>
  <c r="L81" i="1"/>
  <c r="L69" i="1"/>
  <c r="L85" i="1"/>
  <c r="K84" i="9" s="1"/>
  <c r="L126" i="1"/>
  <c r="Q134" i="1"/>
  <c r="L33" i="1"/>
  <c r="P65" i="1"/>
  <c r="Q65" i="1"/>
  <c r="K3" i="1"/>
  <c r="R47" i="1"/>
  <c r="R36" i="1"/>
  <c r="Q58" i="1"/>
  <c r="P133" i="1"/>
  <c r="Q128" i="1"/>
  <c r="Q84" i="1"/>
  <c r="R84" i="1"/>
  <c r="R127" i="1"/>
  <c r="R67" i="1"/>
  <c r="Q100" i="1" l="1"/>
  <c r="K99" i="9"/>
  <c r="R100" i="1"/>
  <c r="P100" i="1"/>
  <c r="Q110" i="1"/>
  <c r="K109" i="9"/>
  <c r="Q24" i="1"/>
  <c r="K23" i="9"/>
  <c r="P64" i="1"/>
  <c r="K63" i="9"/>
  <c r="Q33" i="1"/>
  <c r="K32" i="9"/>
  <c r="R69" i="1"/>
  <c r="K68" i="9"/>
  <c r="Q116" i="1"/>
  <c r="K115" i="9"/>
  <c r="P88" i="1"/>
  <c r="K87" i="9"/>
  <c r="R96" i="1"/>
  <c r="K95" i="9"/>
  <c r="R104" i="1"/>
  <c r="K103" i="9"/>
  <c r="P76" i="1"/>
  <c r="K75" i="9"/>
  <c r="P49" i="1"/>
  <c r="K48" i="9"/>
  <c r="P54" i="1"/>
  <c r="K53" i="9"/>
  <c r="Q90" i="1"/>
  <c r="K89" i="9"/>
  <c r="Q109" i="1"/>
  <c r="K108" i="9"/>
  <c r="Q124" i="1"/>
  <c r="K123" i="9"/>
  <c r="Q125" i="1"/>
  <c r="K124" i="9"/>
  <c r="P106" i="1"/>
  <c r="K105" i="9"/>
  <c r="P102" i="1"/>
  <c r="K101" i="9"/>
  <c r="R94" i="1"/>
  <c r="K93" i="9"/>
  <c r="R13" i="1"/>
  <c r="K12" i="9"/>
  <c r="Q44" i="1"/>
  <c r="K43" i="9"/>
  <c r="R81" i="1"/>
  <c r="K80" i="9"/>
  <c r="P118" i="1"/>
  <c r="K117" i="9"/>
  <c r="P28" i="1"/>
  <c r="K27" i="9"/>
  <c r="P101" i="1"/>
  <c r="K100" i="9"/>
  <c r="Q80" i="1"/>
  <c r="K79" i="9"/>
  <c r="Q21" i="1"/>
  <c r="K20" i="9"/>
  <c r="Q34" i="1"/>
  <c r="K33" i="9"/>
  <c r="Q61" i="1"/>
  <c r="K60" i="9"/>
  <c r="Q66" i="1"/>
  <c r="K65" i="9"/>
  <c r="P89" i="1"/>
  <c r="K88" i="9"/>
  <c r="R129" i="1"/>
  <c r="K128" i="9"/>
  <c r="P29" i="1"/>
  <c r="K28" i="9"/>
  <c r="Q123" i="1"/>
  <c r="K122" i="9"/>
  <c r="R126" i="1"/>
  <c r="K125" i="9"/>
  <c r="R78" i="1"/>
  <c r="K77" i="9"/>
  <c r="R82" i="1"/>
  <c r="K81" i="9"/>
  <c r="R38" i="1"/>
  <c r="K37" i="9"/>
  <c r="P74" i="1"/>
  <c r="K73" i="9"/>
  <c r="Q112" i="1"/>
  <c r="K111" i="9"/>
  <c r="P45" i="1"/>
  <c r="K44" i="9"/>
  <c r="P117" i="1"/>
  <c r="K116" i="9"/>
  <c r="Q17" i="1"/>
  <c r="K16" i="9"/>
  <c r="P50" i="1"/>
  <c r="P82" i="1"/>
  <c r="P24" i="1"/>
  <c r="Q29" i="1"/>
  <c r="R109" i="1"/>
  <c r="P40" i="1"/>
  <c r="P109" i="1"/>
  <c r="Q40" i="1"/>
  <c r="P90" i="1"/>
  <c r="Q28" i="1"/>
  <c r="R74" i="1"/>
  <c r="P17" i="1"/>
  <c r="R17" i="1"/>
  <c r="P13" i="1"/>
  <c r="R44" i="1"/>
  <c r="Q89" i="1"/>
  <c r="R24" i="1"/>
  <c r="R123" i="1"/>
  <c r="P108" i="1"/>
  <c r="Q74" i="1"/>
  <c r="R21" i="1"/>
  <c r="Q56" i="1"/>
  <c r="Q81" i="1"/>
  <c r="R118" i="1"/>
  <c r="Q96" i="1"/>
  <c r="Q104" i="1"/>
  <c r="P96" i="1"/>
  <c r="P56" i="1"/>
  <c r="R80" i="1"/>
  <c r="Q97" i="1"/>
  <c r="P104" i="1"/>
  <c r="R40" i="1"/>
  <c r="Q69" i="1"/>
  <c r="R97" i="1"/>
  <c r="P68" i="1"/>
  <c r="Q13" i="1"/>
  <c r="R66" i="1"/>
  <c r="Q68" i="1"/>
  <c r="P21" i="1"/>
  <c r="P66" i="1"/>
  <c r="P129" i="1"/>
  <c r="P123" i="1"/>
  <c r="P126" i="1"/>
  <c r="R33" i="1"/>
  <c r="Q129" i="1"/>
  <c r="R68" i="1"/>
  <c r="P81" i="1"/>
  <c r="R110" i="1"/>
  <c r="Q118" i="1"/>
  <c r="Q126" i="1"/>
  <c r="R102" i="1"/>
  <c r="R90" i="1"/>
  <c r="P97" i="1"/>
  <c r="P80" i="1"/>
  <c r="Q76" i="1"/>
  <c r="P69" i="1"/>
  <c r="Q54" i="1"/>
  <c r="R61" i="1"/>
  <c r="Q50" i="1"/>
  <c r="P44" i="1"/>
  <c r="R50" i="1"/>
  <c r="R49" i="1"/>
  <c r="Q45" i="1"/>
  <c r="R116" i="1"/>
  <c r="R124" i="1"/>
  <c r="P116" i="1"/>
  <c r="Q117" i="1"/>
  <c r="P124" i="1"/>
  <c r="R117" i="1"/>
  <c r="Q102" i="1"/>
  <c r="P110" i="1"/>
  <c r="R112" i="1"/>
  <c r="R108" i="1"/>
  <c r="P112" i="1"/>
  <c r="Q108" i="1"/>
  <c r="R89" i="1"/>
  <c r="Q88" i="1"/>
  <c r="R88" i="1"/>
  <c r="P78" i="1"/>
  <c r="Q82" i="1"/>
  <c r="Q78" i="1"/>
  <c r="R73" i="1"/>
  <c r="P73" i="1"/>
  <c r="R76" i="1"/>
  <c r="Q73" i="1"/>
  <c r="Q64" i="1"/>
  <c r="P61" i="1"/>
  <c r="R64" i="1"/>
  <c r="R56" i="1"/>
  <c r="R54" i="1"/>
  <c r="Q60" i="1"/>
  <c r="R60" i="1"/>
  <c r="P60" i="1"/>
  <c r="Q49" i="1"/>
  <c r="R45" i="1"/>
  <c r="R28" i="1"/>
  <c r="P38" i="1"/>
  <c r="R34" i="1"/>
  <c r="Q38" i="1"/>
  <c r="P34" i="1"/>
  <c r="P33" i="1"/>
  <c r="AD45" i="1"/>
  <c r="AE45" i="1" s="1"/>
  <c r="AF45" i="1" s="1"/>
  <c r="AD63" i="1"/>
  <c r="AE63" i="1" s="1"/>
  <c r="AF63" i="1" s="1"/>
  <c r="P26" i="1"/>
  <c r="P22" i="1"/>
  <c r="AD133" i="1"/>
  <c r="AE133" i="1" s="1"/>
  <c r="AF133" i="1" s="1"/>
  <c r="AD31" i="1"/>
  <c r="AE31" i="1" s="1"/>
  <c r="AF31" i="1" s="1"/>
  <c r="R22" i="1"/>
  <c r="Q26" i="1"/>
  <c r="AD95" i="1"/>
  <c r="AE95" i="1" s="1"/>
  <c r="AF95" i="1" s="1"/>
  <c r="Q22" i="1"/>
  <c r="R26" i="1"/>
  <c r="AD52" i="1"/>
  <c r="AE52" i="1" s="1"/>
  <c r="AF52" i="1" s="1"/>
  <c r="AD55" i="1"/>
  <c r="AE55" i="1" s="1"/>
  <c r="AF55" i="1" s="1"/>
  <c r="AD107" i="1"/>
  <c r="AE107" i="1" s="1"/>
  <c r="AF107" i="1" s="1"/>
  <c r="AD84" i="1"/>
  <c r="AE84" i="1" s="1"/>
  <c r="AF84" i="1" s="1"/>
  <c r="AD30" i="1"/>
  <c r="AE30" i="1" s="1"/>
  <c r="AF30" i="1" s="1"/>
  <c r="AD125" i="1"/>
  <c r="AE125" i="1" s="1"/>
  <c r="AF125" i="1" s="1"/>
  <c r="AD119" i="1"/>
  <c r="AE119" i="1" s="1"/>
  <c r="AF119" i="1" s="1"/>
  <c r="AD73" i="1"/>
  <c r="AE73" i="1" s="1"/>
  <c r="AF73" i="1" s="1"/>
  <c r="AD13" i="1"/>
  <c r="AE13" i="1" s="1"/>
  <c r="AF13" i="1" s="1"/>
  <c r="AD32" i="1"/>
  <c r="AE32" i="1" s="1"/>
  <c r="AF32" i="1" s="1"/>
  <c r="AD19" i="1"/>
  <c r="AE19" i="1" s="1"/>
  <c r="AF19" i="1" s="1"/>
  <c r="AD94" i="1"/>
  <c r="AE94" i="1" s="1"/>
  <c r="AF94" i="1" s="1"/>
  <c r="AD130" i="1"/>
  <c r="AE130" i="1" s="1"/>
  <c r="AF130" i="1" s="1"/>
  <c r="AD60" i="1"/>
  <c r="AE60" i="1" s="1"/>
  <c r="AF60" i="1" s="1"/>
  <c r="AD105" i="1"/>
  <c r="AE105" i="1" s="1"/>
  <c r="AF105" i="1" s="1"/>
  <c r="Q85" i="1"/>
  <c r="Q94" i="1"/>
  <c r="AD39" i="1"/>
  <c r="AE39" i="1" s="1"/>
  <c r="AF39" i="1" s="1"/>
  <c r="AD33" i="1"/>
  <c r="AE33" i="1" s="1"/>
  <c r="AF33" i="1" s="1"/>
  <c r="AD69" i="1"/>
  <c r="AE69" i="1" s="1"/>
  <c r="AF69" i="1" s="1"/>
  <c r="AD116" i="1"/>
  <c r="AE116" i="1" s="1"/>
  <c r="AF116" i="1" s="1"/>
  <c r="AD88" i="1"/>
  <c r="AE88" i="1" s="1"/>
  <c r="AF88" i="1" s="1"/>
  <c r="AD22" i="1"/>
  <c r="AE22" i="1" s="1"/>
  <c r="AF22" i="1" s="1"/>
  <c r="AD7" i="1"/>
  <c r="AE7" i="1" s="1"/>
  <c r="AD134" i="1"/>
  <c r="AE134" i="1" s="1"/>
  <c r="AD115" i="1"/>
  <c r="AE115" i="1" s="1"/>
  <c r="AF115" i="1" s="1"/>
  <c r="AD24" i="1"/>
  <c r="AE24" i="1" s="1"/>
  <c r="AF24" i="1" s="1"/>
  <c r="AD111" i="1"/>
  <c r="AE111" i="1" s="1"/>
  <c r="AF111" i="1" s="1"/>
  <c r="AD70" i="1"/>
  <c r="AE70" i="1" s="1"/>
  <c r="AF70" i="1" s="1"/>
  <c r="AD12" i="1"/>
  <c r="AE12" i="1" s="1"/>
  <c r="AF12" i="1" s="1"/>
  <c r="AD131" i="1"/>
  <c r="AE131" i="1" s="1"/>
  <c r="AF131" i="1" s="1"/>
  <c r="AD83" i="1"/>
  <c r="AE83" i="1" s="1"/>
  <c r="AF83" i="1" s="1"/>
  <c r="AD41" i="1"/>
  <c r="AE41" i="1" s="1"/>
  <c r="AF41" i="1" s="1"/>
  <c r="AD98" i="1"/>
  <c r="AE98" i="1" s="1"/>
  <c r="AF98" i="1" s="1"/>
  <c r="AD27" i="1"/>
  <c r="AE27" i="1" s="1"/>
  <c r="AF27" i="1" s="1"/>
  <c r="AD9" i="1"/>
  <c r="AE9" i="1" s="1"/>
  <c r="AF9" i="1" s="1"/>
  <c r="AD108" i="1"/>
  <c r="AE108" i="1" s="1"/>
  <c r="AF108" i="1" s="1"/>
  <c r="AD49" i="1"/>
  <c r="AE49" i="1" s="1"/>
  <c r="AF49" i="1" s="1"/>
  <c r="AD103" i="1"/>
  <c r="AE103" i="1" s="1"/>
  <c r="AF103" i="1" s="1"/>
  <c r="AD25" i="1"/>
  <c r="AE25" i="1" s="1"/>
  <c r="AF25" i="1" s="1"/>
  <c r="AD15" i="1"/>
  <c r="AE15" i="1" s="1"/>
  <c r="AF15" i="1" s="1"/>
  <c r="AD35" i="1"/>
  <c r="AE35" i="1" s="1"/>
  <c r="AF35" i="1" s="1"/>
  <c r="AD28" i="1"/>
  <c r="AE28" i="1" s="1"/>
  <c r="AF28" i="1" s="1"/>
  <c r="AD74" i="1"/>
  <c r="AE74" i="1" s="1"/>
  <c r="AF74" i="1" s="1"/>
  <c r="AD124" i="1"/>
  <c r="AE124" i="1" s="1"/>
  <c r="AF124" i="1" s="1"/>
  <c r="AD76" i="1"/>
  <c r="AE76" i="1" s="1"/>
  <c r="AF76" i="1" s="1"/>
  <c r="AD26" i="1"/>
  <c r="AE26" i="1" s="1"/>
  <c r="AF26" i="1" s="1"/>
  <c r="AD85" i="1"/>
  <c r="AE85" i="1" s="1"/>
  <c r="AF85" i="1" s="1"/>
  <c r="AD106" i="1"/>
  <c r="AE106" i="1" s="1"/>
  <c r="AF106" i="1" s="1"/>
  <c r="AD100" i="1"/>
  <c r="AE100" i="1" s="1"/>
  <c r="AF100" i="1" s="1"/>
  <c r="AD66" i="1"/>
  <c r="AE66" i="1" s="1"/>
  <c r="AF66" i="1" s="1"/>
  <c r="AD40" i="1"/>
  <c r="AE40" i="1" s="1"/>
  <c r="AF40" i="1" s="1"/>
  <c r="AD121" i="1"/>
  <c r="AE121" i="1" s="1"/>
  <c r="AF121" i="1" s="1"/>
  <c r="AD101" i="1"/>
  <c r="AE101" i="1" s="1"/>
  <c r="AF101" i="1" s="1"/>
  <c r="R85" i="1"/>
  <c r="P94" i="1"/>
  <c r="Q101" i="1"/>
  <c r="Q106" i="1"/>
  <c r="R125" i="1"/>
  <c r="L2" i="1"/>
  <c r="AD67" i="1"/>
  <c r="AE67" i="1" s="1"/>
  <c r="AF67" i="1" s="1"/>
  <c r="AD93" i="1"/>
  <c r="AE93" i="1" s="1"/>
  <c r="AF93" i="1" s="1"/>
  <c r="AD36" i="1"/>
  <c r="AE36" i="1" s="1"/>
  <c r="AF36" i="1" s="1"/>
  <c r="AD47" i="1"/>
  <c r="AE47" i="1" s="1"/>
  <c r="AF47" i="1" s="1"/>
  <c r="AD81" i="1"/>
  <c r="AE81" i="1" s="1"/>
  <c r="AF81" i="1" s="1"/>
  <c r="AD118" i="1"/>
  <c r="AE118" i="1" s="1"/>
  <c r="AF118" i="1" s="1"/>
  <c r="AD99" i="1"/>
  <c r="AE99" i="1" s="1"/>
  <c r="AF99" i="1" s="1"/>
  <c r="AD57" i="1"/>
  <c r="AE57" i="1" s="1"/>
  <c r="AF57" i="1" s="1"/>
  <c r="AD48" i="1"/>
  <c r="AE48" i="1" s="1"/>
  <c r="AF48" i="1" s="1"/>
  <c r="AD34" i="1"/>
  <c r="AE34" i="1" s="1"/>
  <c r="AF34" i="1" s="1"/>
  <c r="AD97" i="1"/>
  <c r="AE97" i="1" s="1"/>
  <c r="AF97" i="1" s="1"/>
  <c r="AD123" i="1"/>
  <c r="AE123" i="1" s="1"/>
  <c r="AF123" i="1" s="1"/>
  <c r="AD64" i="1"/>
  <c r="AE64" i="1" s="1"/>
  <c r="AF64" i="1" s="1"/>
  <c r="AD44" i="1"/>
  <c r="AE44" i="1" s="1"/>
  <c r="AF44" i="1" s="1"/>
  <c r="AD21" i="1"/>
  <c r="AE21" i="1" s="1"/>
  <c r="AF21" i="1" s="1"/>
  <c r="AD62" i="1"/>
  <c r="AE62" i="1" s="1"/>
  <c r="AF62" i="1" s="1"/>
  <c r="AD18" i="1"/>
  <c r="AE18" i="1" s="1"/>
  <c r="AF18" i="1" s="1"/>
  <c r="AD53" i="1"/>
  <c r="AE53" i="1" s="1"/>
  <c r="AF53" i="1" s="1"/>
  <c r="AD8" i="1"/>
  <c r="AE8" i="1" s="1"/>
  <c r="AF8" i="1" s="1"/>
  <c r="AD91" i="1"/>
  <c r="AE91" i="1" s="1"/>
  <c r="AF91" i="1" s="1"/>
  <c r="AD122" i="1"/>
  <c r="AE122" i="1" s="1"/>
  <c r="AF122" i="1" s="1"/>
  <c r="AD10" i="1"/>
  <c r="AE10" i="1" s="1"/>
  <c r="AF10" i="1" s="1"/>
  <c r="AD38" i="1"/>
  <c r="AE38" i="1" s="1"/>
  <c r="AF38" i="1" s="1"/>
  <c r="AD102" i="1"/>
  <c r="AE102" i="1" s="1"/>
  <c r="AF102" i="1" s="1"/>
  <c r="AD110" i="1"/>
  <c r="AE110" i="1" s="1"/>
  <c r="AF110" i="1" s="1"/>
  <c r="AD80" i="1"/>
  <c r="AE80" i="1" s="1"/>
  <c r="AF80" i="1" s="1"/>
  <c r="AD120" i="1"/>
  <c r="AE120" i="1" s="1"/>
  <c r="AF120" i="1" s="1"/>
  <c r="AD117" i="1"/>
  <c r="AE117" i="1" s="1"/>
  <c r="AF117" i="1" s="1"/>
  <c r="AD54" i="1"/>
  <c r="AE54" i="1" s="1"/>
  <c r="AF54" i="1" s="1"/>
  <c r="AD50" i="1"/>
  <c r="AE50" i="1" s="1"/>
  <c r="AF50" i="1" s="1"/>
  <c r="AD59" i="1"/>
  <c r="AE59" i="1" s="1"/>
  <c r="AF59" i="1" s="1"/>
  <c r="AD92" i="1"/>
  <c r="AE92" i="1" s="1"/>
  <c r="AF92" i="1" s="1"/>
  <c r="AD14" i="1"/>
  <c r="AE14" i="1" s="1"/>
  <c r="AF14" i="1" s="1"/>
  <c r="AD89" i="1"/>
  <c r="AE89" i="1" s="1"/>
  <c r="AF89" i="1" s="1"/>
  <c r="AD56" i="1"/>
  <c r="AE56" i="1" s="1"/>
  <c r="AF56" i="1" s="1"/>
  <c r="AD42" i="1"/>
  <c r="AE42" i="1" s="1"/>
  <c r="AF42" i="1" s="1"/>
  <c r="AD132" i="1"/>
  <c r="AE132" i="1" s="1"/>
  <c r="AF132" i="1" s="1"/>
  <c r="AD29" i="1"/>
  <c r="AE29" i="1" s="1"/>
  <c r="AF29" i="1" s="1"/>
  <c r="AD109" i="1"/>
  <c r="AE109" i="1" s="1"/>
  <c r="AF109" i="1" s="1"/>
  <c r="P85" i="1"/>
  <c r="R101" i="1"/>
  <c r="R106" i="1"/>
  <c r="P125" i="1"/>
  <c r="L3" i="1"/>
  <c r="AD127" i="1"/>
  <c r="AE127" i="1" s="1"/>
  <c r="AF127" i="1" s="1"/>
  <c r="AD128" i="1"/>
  <c r="AE128" i="1" s="1"/>
  <c r="AF128" i="1" s="1"/>
  <c r="AD58" i="1"/>
  <c r="AE58" i="1" s="1"/>
  <c r="AF58" i="1" s="1"/>
  <c r="AD126" i="1"/>
  <c r="AE126" i="1" s="1"/>
  <c r="AF126" i="1" s="1"/>
  <c r="AD78" i="1"/>
  <c r="AE78" i="1" s="1"/>
  <c r="AF78" i="1" s="1"/>
  <c r="AD82" i="1"/>
  <c r="AE82" i="1" s="1"/>
  <c r="AF82" i="1" s="1"/>
  <c r="AD68" i="1"/>
  <c r="AE68" i="1" s="1"/>
  <c r="AF68" i="1" s="1"/>
  <c r="AD17" i="1"/>
  <c r="AE17" i="1" s="1"/>
  <c r="AF17" i="1" s="1"/>
  <c r="AD65" i="1"/>
  <c r="AE65" i="1" s="1"/>
  <c r="AF65" i="1" s="1"/>
  <c r="AD87" i="1"/>
  <c r="AE87" i="1" s="1"/>
  <c r="AF87" i="1" s="1"/>
  <c r="AD43" i="1"/>
  <c r="AE43" i="1" s="1"/>
  <c r="AF43" i="1" s="1"/>
  <c r="AD51" i="1"/>
  <c r="AE51" i="1" s="1"/>
  <c r="AF51" i="1" s="1"/>
  <c r="AD113" i="1"/>
  <c r="AE113" i="1" s="1"/>
  <c r="AF113" i="1" s="1"/>
  <c r="AD11" i="1"/>
  <c r="AE11" i="1" s="1"/>
  <c r="AF11" i="1" s="1"/>
  <c r="AD79" i="1"/>
  <c r="AE79" i="1" s="1"/>
  <c r="AF79" i="1" s="1"/>
  <c r="AD71" i="1"/>
  <c r="AE71" i="1" s="1"/>
  <c r="AF71" i="1" s="1"/>
  <c r="AD86" i="1"/>
  <c r="AE86" i="1" s="1"/>
  <c r="AF86" i="1" s="1"/>
  <c r="AD20" i="1"/>
  <c r="AE20" i="1" s="1"/>
  <c r="AF20" i="1" s="1"/>
  <c r="AD90" i="1"/>
  <c r="AE90" i="1" s="1"/>
  <c r="AF90" i="1" s="1"/>
  <c r="AD61" i="1"/>
  <c r="AE61" i="1" s="1"/>
  <c r="AF61" i="1" s="1"/>
  <c r="AD16" i="1"/>
  <c r="AE16" i="1" s="1"/>
  <c r="AF16" i="1" s="1"/>
  <c r="AD77" i="1"/>
  <c r="AE77" i="1" s="1"/>
  <c r="AF77" i="1" s="1"/>
  <c r="AD75" i="1"/>
  <c r="AE75" i="1" s="1"/>
  <c r="AF75" i="1" s="1"/>
  <c r="AD23" i="1"/>
  <c r="AE23" i="1" s="1"/>
  <c r="AF23" i="1" s="1"/>
  <c r="AD72" i="1"/>
  <c r="AE72" i="1" s="1"/>
  <c r="AF72" i="1" s="1"/>
  <c r="AD37" i="1"/>
  <c r="AE37" i="1" s="1"/>
  <c r="AF37" i="1" s="1"/>
  <c r="AD96" i="1"/>
  <c r="AE96" i="1" s="1"/>
  <c r="AF96" i="1" s="1"/>
  <c r="AD104" i="1"/>
  <c r="AE104" i="1" s="1"/>
  <c r="AF104" i="1" s="1"/>
  <c r="AD112" i="1"/>
  <c r="AE112" i="1" s="1"/>
  <c r="AF112" i="1" s="1"/>
  <c r="AD129" i="1"/>
  <c r="AE129" i="1" s="1"/>
  <c r="AF129" i="1" s="1"/>
  <c r="AD46" i="1"/>
  <c r="AE46" i="1" s="1"/>
  <c r="AF46" i="1" s="1"/>
  <c r="AD114" i="1"/>
  <c r="AE114" i="1" s="1"/>
  <c r="AF114" i="1" s="1"/>
  <c r="P2" i="1" l="1"/>
  <c r="W114" i="1"/>
  <c r="X114" i="1" s="1"/>
  <c r="Y114" i="1" s="1"/>
  <c r="W39" i="1"/>
  <c r="X39" i="1" s="1"/>
  <c r="Y39" i="1" s="1"/>
  <c r="S110" i="1"/>
  <c r="T110" i="1" s="1"/>
  <c r="U110" i="1" s="1"/>
  <c r="W8" i="1"/>
  <c r="X8" i="1" s="1"/>
  <c r="Y8" i="1" s="1"/>
  <c r="W53" i="1"/>
  <c r="X53" i="1" s="1"/>
  <c r="Y53" i="1" s="1"/>
  <c r="W73" i="1"/>
  <c r="X73" i="1" s="1"/>
  <c r="Y73" i="1" s="1"/>
  <c r="W116" i="1"/>
  <c r="X116" i="1" s="1"/>
  <c r="Y116" i="1" s="1"/>
  <c r="W35" i="1"/>
  <c r="X35" i="1" s="1"/>
  <c r="Y35" i="1" s="1"/>
  <c r="W26" i="1"/>
  <c r="X26" i="1" s="1"/>
  <c r="Y26" i="1" s="1"/>
  <c r="S34" i="1"/>
  <c r="T34" i="1" s="1"/>
  <c r="U34" i="1" s="1"/>
  <c r="S111" i="1"/>
  <c r="T111" i="1" s="1"/>
  <c r="U111" i="1" s="1"/>
  <c r="S119" i="1"/>
  <c r="T119" i="1" s="1"/>
  <c r="U119" i="1" s="1"/>
  <c r="S46" i="1"/>
  <c r="T46" i="1" s="1"/>
  <c r="U46" i="1" s="1"/>
  <c r="R2" i="1"/>
  <c r="S40" i="1"/>
  <c r="T40" i="1" s="1"/>
  <c r="U40" i="1" s="1"/>
  <c r="W98" i="1"/>
  <c r="X98" i="1" s="1"/>
  <c r="Y98" i="1" s="1"/>
  <c r="W56" i="1"/>
  <c r="X56" i="1" s="1"/>
  <c r="Y56" i="1" s="1"/>
  <c r="W52" i="1"/>
  <c r="X52" i="1" s="1"/>
  <c r="Y52" i="1" s="1"/>
  <c r="W134" i="1"/>
  <c r="X134" i="1" s="1"/>
  <c r="Y134" i="1" s="1"/>
  <c r="W33" i="1"/>
  <c r="X33" i="1" s="1"/>
  <c r="Y33" i="1" s="1"/>
  <c r="W55" i="1"/>
  <c r="X55" i="1" s="1"/>
  <c r="Y55" i="1" s="1"/>
  <c r="W121" i="1"/>
  <c r="X121" i="1" s="1"/>
  <c r="Y121" i="1" s="1"/>
  <c r="W103" i="1"/>
  <c r="X103" i="1" s="1"/>
  <c r="Y103" i="1" s="1"/>
  <c r="S101" i="1"/>
  <c r="T101" i="1" s="1"/>
  <c r="U101" i="1" s="1"/>
  <c r="W40" i="1"/>
  <c r="X40" i="1" s="1"/>
  <c r="Y40" i="1" s="1"/>
  <c r="W46" i="1"/>
  <c r="X46" i="1" s="1"/>
  <c r="Y46" i="1" s="1"/>
  <c r="S43" i="1"/>
  <c r="T43" i="1" s="1"/>
  <c r="U43" i="1" s="1"/>
  <c r="W31" i="1"/>
  <c r="X31" i="1" s="1"/>
  <c r="Y31" i="1" s="1"/>
  <c r="W108" i="1"/>
  <c r="X108" i="1" s="1"/>
  <c r="Y108" i="1" s="1"/>
  <c r="W112" i="1"/>
  <c r="X112" i="1" s="1"/>
  <c r="Y112" i="1" s="1"/>
  <c r="W77" i="1"/>
  <c r="X77" i="1" s="1"/>
  <c r="Y77" i="1" s="1"/>
  <c r="S87" i="1"/>
  <c r="T87" i="1" s="1"/>
  <c r="U87" i="1" s="1"/>
  <c r="W94" i="1"/>
  <c r="X94" i="1" s="1"/>
  <c r="Y94" i="1" s="1"/>
  <c r="S26" i="1"/>
  <c r="T26" i="1" s="1"/>
  <c r="U26" i="1" s="1"/>
  <c r="P3" i="1"/>
  <c r="W120" i="1"/>
  <c r="X120" i="1" s="1"/>
  <c r="Y120" i="1" s="1"/>
  <c r="W111" i="1"/>
  <c r="X111" i="1" s="1"/>
  <c r="Y111" i="1" s="1"/>
  <c r="W15" i="1"/>
  <c r="X15" i="1" s="1"/>
  <c r="Y15" i="1" s="1"/>
  <c r="W20" i="1"/>
  <c r="X20" i="1" s="1"/>
  <c r="Y20" i="1" s="1"/>
  <c r="W117" i="1"/>
  <c r="X117" i="1" s="1"/>
  <c r="Y117" i="1" s="1"/>
  <c r="S93" i="1"/>
  <c r="T93" i="1" s="1"/>
  <c r="U93" i="1" s="1"/>
  <c r="S32" i="1"/>
  <c r="T32" i="1" s="1"/>
  <c r="U32" i="1" s="1"/>
  <c r="W107" i="1"/>
  <c r="X107" i="1" s="1"/>
  <c r="Y107" i="1" s="1"/>
  <c r="W16" i="1"/>
  <c r="X16" i="1" s="1"/>
  <c r="Y16" i="1" s="1"/>
  <c r="S74" i="1"/>
  <c r="T74" i="1" s="1"/>
  <c r="U74" i="1" s="1"/>
  <c r="S72" i="1"/>
  <c r="T72" i="1" s="1"/>
  <c r="U72" i="1" s="1"/>
  <c r="S50" i="1"/>
  <c r="T50" i="1" s="1"/>
  <c r="U50" i="1" s="1"/>
  <c r="S75" i="1"/>
  <c r="T75" i="1" s="1"/>
  <c r="U75" i="1" s="1"/>
  <c r="W85" i="1"/>
  <c r="X85" i="1" s="1"/>
  <c r="Y85" i="1" s="1"/>
  <c r="S65" i="1"/>
  <c r="T65" i="1" s="1"/>
  <c r="U65" i="1" s="1"/>
  <c r="S79" i="1"/>
  <c r="T79" i="1" s="1"/>
  <c r="U79" i="1" s="1"/>
  <c r="S14" i="1"/>
  <c r="T14" i="1" s="1"/>
  <c r="U14" i="1" s="1"/>
  <c r="S55" i="1"/>
  <c r="T55" i="1" s="1"/>
  <c r="U55" i="1" s="1"/>
  <c r="S126" i="1"/>
  <c r="T126" i="1" s="1"/>
  <c r="U126" i="1" s="1"/>
  <c r="S90" i="1"/>
  <c r="T90" i="1" s="1"/>
  <c r="U90" i="1" s="1"/>
  <c r="S52" i="1"/>
  <c r="T52" i="1" s="1"/>
  <c r="U52" i="1" s="1"/>
  <c r="S80" i="1"/>
  <c r="T80" i="1" s="1"/>
  <c r="U80" i="1" s="1"/>
  <c r="S25" i="1"/>
  <c r="T25" i="1" s="1"/>
  <c r="U25" i="1" s="1"/>
  <c r="S57" i="1"/>
  <c r="T57" i="1" s="1"/>
  <c r="U57" i="1" s="1"/>
  <c r="S88" i="1"/>
  <c r="T88" i="1" s="1"/>
  <c r="U88" i="1" s="1"/>
  <c r="S35" i="1"/>
  <c r="T35" i="1" s="1"/>
  <c r="U35" i="1" s="1"/>
  <c r="S102" i="1"/>
  <c r="T102" i="1" s="1"/>
  <c r="U102" i="1" s="1"/>
  <c r="S18" i="1"/>
  <c r="T18" i="1" s="1"/>
  <c r="U18" i="1" s="1"/>
  <c r="S71" i="1"/>
  <c r="T71" i="1" s="1"/>
  <c r="U71" i="1" s="1"/>
  <c r="S48" i="1"/>
  <c r="T48" i="1" s="1"/>
  <c r="U48" i="1" s="1"/>
  <c r="S16" i="1"/>
  <c r="T16" i="1" s="1"/>
  <c r="U16" i="1" s="1"/>
  <c r="S132" i="1"/>
  <c r="T132" i="1" s="1"/>
  <c r="U132" i="1" s="1"/>
  <c r="S107" i="1"/>
  <c r="T107" i="1" s="1"/>
  <c r="U107" i="1" s="1"/>
  <c r="S78" i="1"/>
  <c r="T78" i="1" s="1"/>
  <c r="U78" i="1" s="1"/>
  <c r="S130" i="1"/>
  <c r="T130" i="1" s="1"/>
  <c r="U130" i="1" s="1"/>
  <c r="S42" i="1"/>
  <c r="T42" i="1" s="1"/>
  <c r="U42" i="1" s="1"/>
  <c r="S121" i="1"/>
  <c r="T121" i="1" s="1"/>
  <c r="U121" i="1" s="1"/>
  <c r="R3" i="1"/>
  <c r="S8" i="1"/>
  <c r="T8" i="1" s="1"/>
  <c r="U8" i="1" s="1"/>
  <c r="S10" i="1"/>
  <c r="T10" i="1" s="1"/>
  <c r="U10" i="1" s="1"/>
  <c r="S20" i="1"/>
  <c r="T20" i="1" s="1"/>
  <c r="U20" i="1" s="1"/>
  <c r="S59" i="1"/>
  <c r="T59" i="1" s="1"/>
  <c r="U59" i="1" s="1"/>
  <c r="S70" i="1"/>
  <c r="T70" i="1" s="1"/>
  <c r="U70" i="1" s="1"/>
  <c r="S109" i="1"/>
  <c r="T109" i="1" s="1"/>
  <c r="U109" i="1" s="1"/>
  <c r="S60" i="1"/>
  <c r="T60" i="1" s="1"/>
  <c r="U60" i="1" s="1"/>
  <c r="S63" i="1"/>
  <c r="T63" i="1" s="1"/>
  <c r="U63" i="1" s="1"/>
  <c r="S124" i="1"/>
  <c r="T124" i="1" s="1"/>
  <c r="U124" i="1" s="1"/>
  <c r="W122" i="1"/>
  <c r="X122" i="1" s="1"/>
  <c r="Y122" i="1" s="1"/>
  <c r="W49" i="1"/>
  <c r="X49" i="1" s="1"/>
  <c r="Y49" i="1" s="1"/>
  <c r="Q2" i="1"/>
  <c r="W23" i="1"/>
  <c r="X23" i="1" s="1"/>
  <c r="Y23" i="1" s="1"/>
  <c r="W131" i="1"/>
  <c r="X131" i="1" s="1"/>
  <c r="Y131" i="1" s="1"/>
  <c r="W99" i="1"/>
  <c r="X99" i="1" s="1"/>
  <c r="Y99" i="1" s="1"/>
  <c r="S58" i="1"/>
  <c r="T58" i="1" s="1"/>
  <c r="U58" i="1" s="1"/>
  <c r="S134" i="1"/>
  <c r="T134" i="1" s="1"/>
  <c r="U134" i="1" s="1"/>
  <c r="S47" i="1"/>
  <c r="T47" i="1" s="1"/>
  <c r="U47" i="1" s="1"/>
  <c r="S51" i="1"/>
  <c r="T51" i="1" s="1"/>
  <c r="U51" i="1" s="1"/>
  <c r="S67" i="1"/>
  <c r="T67" i="1" s="1"/>
  <c r="U67" i="1" s="1"/>
  <c r="W110" i="1"/>
  <c r="X110" i="1" s="1"/>
  <c r="Y110" i="1" s="1"/>
  <c r="S89" i="1"/>
  <c r="T89" i="1" s="1"/>
  <c r="U89" i="1" s="1"/>
  <c r="S69" i="1"/>
  <c r="T69" i="1" s="1"/>
  <c r="U69" i="1" s="1"/>
  <c r="W66" i="1"/>
  <c r="X66" i="1" s="1"/>
  <c r="Y66" i="1" s="1"/>
  <c r="W68" i="1"/>
  <c r="X68" i="1" s="1"/>
  <c r="Y68" i="1" s="1"/>
  <c r="W44" i="1"/>
  <c r="X44" i="1" s="1"/>
  <c r="Y44" i="1" s="1"/>
  <c r="W7" i="1"/>
  <c r="X7" i="1" s="1"/>
  <c r="S36" i="1"/>
  <c r="T36" i="1" s="1"/>
  <c r="U36" i="1" s="1"/>
  <c r="W129" i="1"/>
  <c r="X129" i="1" s="1"/>
  <c r="Y129" i="1" s="1"/>
  <c r="S13" i="1"/>
  <c r="T13" i="1" s="1"/>
  <c r="U13" i="1" s="1"/>
  <c r="W115" i="1"/>
  <c r="X115" i="1" s="1"/>
  <c r="Y115" i="1" s="1"/>
  <c r="W43" i="1"/>
  <c r="X43" i="1" s="1"/>
  <c r="Y43" i="1" s="1"/>
  <c r="S37" i="1"/>
  <c r="T37" i="1" s="1"/>
  <c r="U37" i="1" s="1"/>
  <c r="W59" i="1"/>
  <c r="X59" i="1" s="1"/>
  <c r="Y59" i="1" s="1"/>
  <c r="W105" i="1"/>
  <c r="X105" i="1" s="1"/>
  <c r="Y105" i="1" s="1"/>
  <c r="S131" i="1"/>
  <c r="T131" i="1" s="1"/>
  <c r="U131" i="1" s="1"/>
  <c r="W12" i="1"/>
  <c r="X12" i="1" s="1"/>
  <c r="Y12" i="1" s="1"/>
  <c r="W11" i="1"/>
  <c r="X11" i="1" s="1"/>
  <c r="Y11" i="1" s="1"/>
  <c r="S128" i="1"/>
  <c r="T128" i="1" s="1"/>
  <c r="U128" i="1" s="1"/>
  <c r="W14" i="1"/>
  <c r="X14" i="1" s="1"/>
  <c r="Y14" i="1" s="1"/>
  <c r="S118" i="1"/>
  <c r="T118" i="1" s="1"/>
  <c r="U118" i="1" s="1"/>
  <c r="W106" i="1"/>
  <c r="X106" i="1" s="1"/>
  <c r="Y106" i="1" s="1"/>
  <c r="S129" i="1"/>
  <c r="T129" i="1" s="1"/>
  <c r="U129" i="1" s="1"/>
  <c r="S22" i="1"/>
  <c r="T22" i="1" s="1"/>
  <c r="U22" i="1" s="1"/>
  <c r="W87" i="1"/>
  <c r="X87" i="1" s="1"/>
  <c r="Y87" i="1" s="1"/>
  <c r="S38" i="1"/>
  <c r="T38" i="1" s="1"/>
  <c r="U38" i="1" s="1"/>
  <c r="W90" i="1"/>
  <c r="X90" i="1" s="1"/>
  <c r="Y90" i="1" s="1"/>
  <c r="W22" i="1"/>
  <c r="X22" i="1" s="1"/>
  <c r="Y22" i="1" s="1"/>
  <c r="S30" i="1"/>
  <c r="T30" i="1" s="1"/>
  <c r="U30" i="1" s="1"/>
  <c r="S31" i="1"/>
  <c r="T31" i="1" s="1"/>
  <c r="U31" i="1" s="1"/>
  <c r="S53" i="1"/>
  <c r="T53" i="1" s="1"/>
  <c r="U53" i="1" s="1"/>
  <c r="S105" i="1"/>
  <c r="T105" i="1" s="1"/>
  <c r="U105" i="1" s="1"/>
  <c r="W41" i="1"/>
  <c r="X41" i="1" s="1"/>
  <c r="Y41" i="1" s="1"/>
  <c r="W128" i="1"/>
  <c r="X128" i="1" s="1"/>
  <c r="Y128" i="1" s="1"/>
  <c r="S33" i="1"/>
  <c r="T33" i="1" s="1"/>
  <c r="U33" i="1" s="1"/>
  <c r="W126" i="1"/>
  <c r="X126" i="1" s="1"/>
  <c r="Y126" i="1" s="1"/>
  <c r="S97" i="1"/>
  <c r="T97" i="1" s="1"/>
  <c r="U97" i="1" s="1"/>
  <c r="W96" i="1"/>
  <c r="X96" i="1" s="1"/>
  <c r="Y96" i="1" s="1"/>
  <c r="W76" i="1"/>
  <c r="X76" i="1" s="1"/>
  <c r="Y76" i="1" s="1"/>
  <c r="S64" i="1"/>
  <c r="T64" i="1" s="1"/>
  <c r="U64" i="1" s="1"/>
  <c r="S49" i="1"/>
  <c r="T49" i="1" s="1"/>
  <c r="U49" i="1" s="1"/>
  <c r="S115" i="1"/>
  <c r="T115" i="1" s="1"/>
  <c r="U115" i="1" s="1"/>
  <c r="W57" i="1"/>
  <c r="X57" i="1" s="1"/>
  <c r="Y57" i="1" s="1"/>
  <c r="S98" i="1"/>
  <c r="T98" i="1" s="1"/>
  <c r="U98" i="1" s="1"/>
  <c r="S94" i="1"/>
  <c r="T94" i="1" s="1"/>
  <c r="U94" i="1" s="1"/>
  <c r="W21" i="1"/>
  <c r="X21" i="1" s="1"/>
  <c r="Y21" i="1" s="1"/>
  <c r="W25" i="1"/>
  <c r="X25" i="1" s="1"/>
  <c r="Y25" i="1" s="1"/>
  <c r="W95" i="1"/>
  <c r="X95" i="1" s="1"/>
  <c r="Y95" i="1" s="1"/>
  <c r="W83" i="1"/>
  <c r="X83" i="1" s="1"/>
  <c r="Y83" i="1" s="1"/>
  <c r="S96" i="1"/>
  <c r="T96" i="1" s="1"/>
  <c r="U96" i="1" s="1"/>
  <c r="W80" i="1"/>
  <c r="X80" i="1" s="1"/>
  <c r="Y80" i="1" s="1"/>
  <c r="S123" i="1"/>
  <c r="T123" i="1" s="1"/>
  <c r="U123" i="1" s="1"/>
  <c r="W61" i="1"/>
  <c r="X61" i="1" s="1"/>
  <c r="Y61" i="1" s="1"/>
  <c r="S81" i="1"/>
  <c r="T81" i="1" s="1"/>
  <c r="U81" i="1" s="1"/>
  <c r="W24" i="1"/>
  <c r="X24" i="1" s="1"/>
  <c r="Y24" i="1" s="1"/>
  <c r="S133" i="1"/>
  <c r="T133" i="1" s="1"/>
  <c r="U133" i="1" s="1"/>
  <c r="S114" i="1"/>
  <c r="T114" i="1" s="1"/>
  <c r="U114" i="1" s="1"/>
  <c r="W104" i="1"/>
  <c r="X104" i="1" s="1"/>
  <c r="Y104" i="1" s="1"/>
  <c r="W64" i="1"/>
  <c r="X64" i="1" s="1"/>
  <c r="Y64" i="1" s="1"/>
  <c r="S120" i="1"/>
  <c r="T120" i="1" s="1"/>
  <c r="U120" i="1" s="1"/>
  <c r="S19" i="1"/>
  <c r="T19" i="1" s="1"/>
  <c r="U19" i="1" s="1"/>
  <c r="W27" i="1"/>
  <c r="X27" i="1" s="1"/>
  <c r="Y27" i="1" s="1"/>
  <c r="W9" i="1"/>
  <c r="X9" i="1" s="1"/>
  <c r="Y9" i="1" s="1"/>
  <c r="W63" i="1"/>
  <c r="X63" i="1" s="1"/>
  <c r="Y63" i="1" s="1"/>
  <c r="S95" i="1"/>
  <c r="T95" i="1" s="1"/>
  <c r="U95" i="1" s="1"/>
  <c r="W86" i="1"/>
  <c r="X86" i="1" s="1"/>
  <c r="Y86" i="1" s="1"/>
  <c r="S62" i="1"/>
  <c r="T62" i="1" s="1"/>
  <c r="U62" i="1" s="1"/>
  <c r="W18" i="1"/>
  <c r="X18" i="1" s="1"/>
  <c r="Y18" i="1" s="1"/>
  <c r="W84" i="1"/>
  <c r="X84" i="1" s="1"/>
  <c r="Y84" i="1" s="1"/>
  <c r="W38" i="1"/>
  <c r="X38" i="1" s="1"/>
  <c r="Y38" i="1" s="1"/>
  <c r="S116" i="1"/>
  <c r="T116" i="1" s="1"/>
  <c r="U116" i="1" s="1"/>
  <c r="W109" i="1"/>
  <c r="X109" i="1" s="1"/>
  <c r="Y109" i="1" s="1"/>
  <c r="W82" i="1"/>
  <c r="X82" i="1" s="1"/>
  <c r="Y82" i="1" s="1"/>
  <c r="S56" i="1"/>
  <c r="T56" i="1" s="1"/>
  <c r="U56" i="1" s="1"/>
  <c r="S91" i="1"/>
  <c r="T91" i="1" s="1"/>
  <c r="U91" i="1" s="1"/>
  <c r="S77" i="1"/>
  <c r="T77" i="1" s="1"/>
  <c r="U77" i="1" s="1"/>
  <c r="W48" i="1"/>
  <c r="X48" i="1" s="1"/>
  <c r="Y48" i="1" s="1"/>
  <c r="W34" i="1"/>
  <c r="X34" i="1" s="1"/>
  <c r="Y34" i="1" s="1"/>
  <c r="W123" i="1"/>
  <c r="X123" i="1" s="1"/>
  <c r="Y123" i="1" s="1"/>
  <c r="S68" i="1"/>
  <c r="T68" i="1" s="1"/>
  <c r="U68" i="1" s="1"/>
  <c r="W91" i="1"/>
  <c r="X91" i="1" s="1"/>
  <c r="Y91" i="1" s="1"/>
  <c r="S29" i="1"/>
  <c r="T29" i="1" s="1"/>
  <c r="U29" i="1" s="1"/>
  <c r="W72" i="1"/>
  <c r="X72" i="1" s="1"/>
  <c r="Y72" i="1" s="1"/>
  <c r="S17" i="1"/>
  <c r="T17" i="1" s="1"/>
  <c r="U17" i="1" s="1"/>
  <c r="S15" i="1"/>
  <c r="T15" i="1" s="1"/>
  <c r="U15" i="1" s="1"/>
  <c r="W79" i="1"/>
  <c r="X79" i="1" s="1"/>
  <c r="Y79" i="1" s="1"/>
  <c r="S103" i="1"/>
  <c r="T103" i="1" s="1"/>
  <c r="U103" i="1" s="1"/>
  <c r="S84" i="1"/>
  <c r="T84" i="1" s="1"/>
  <c r="U84" i="1" s="1"/>
  <c r="W28" i="1"/>
  <c r="X28" i="1" s="1"/>
  <c r="Y28" i="1" s="1"/>
  <c r="S112" i="1"/>
  <c r="T112" i="1" s="1"/>
  <c r="U112" i="1" s="1"/>
  <c r="W88" i="1"/>
  <c r="X88" i="1" s="1"/>
  <c r="Y88" i="1" s="1"/>
  <c r="W78" i="1"/>
  <c r="X78" i="1" s="1"/>
  <c r="Y78" i="1" s="1"/>
  <c r="W74" i="1"/>
  <c r="X74" i="1" s="1"/>
  <c r="Y74" i="1" s="1"/>
  <c r="W60" i="1"/>
  <c r="X60" i="1" s="1"/>
  <c r="Y60" i="1" s="1"/>
  <c r="S24" i="1"/>
  <c r="T24" i="1" s="1"/>
  <c r="U24" i="1" s="1"/>
  <c r="W127" i="1"/>
  <c r="X127" i="1" s="1"/>
  <c r="Y127" i="1" s="1"/>
  <c r="S99" i="1"/>
  <c r="T99" i="1" s="1"/>
  <c r="U99" i="1" s="1"/>
  <c r="S117" i="1"/>
  <c r="T117" i="1" s="1"/>
  <c r="U117" i="1" s="1"/>
  <c r="S66" i="1"/>
  <c r="T66" i="1" s="1"/>
  <c r="U66" i="1" s="1"/>
  <c r="W17" i="1"/>
  <c r="X17" i="1" s="1"/>
  <c r="Y17" i="1" s="1"/>
  <c r="AF7" i="1"/>
  <c r="AE136" i="1"/>
  <c r="AG88" i="1" s="1"/>
  <c r="W45" i="1"/>
  <c r="X45" i="1" s="1"/>
  <c r="Y45" i="1" s="1"/>
  <c r="Q3" i="1"/>
  <c r="W70" i="1"/>
  <c r="X70" i="1" s="1"/>
  <c r="Y70" i="1" s="1"/>
  <c r="W32" i="1"/>
  <c r="X32" i="1" s="1"/>
  <c r="Y32" i="1" s="1"/>
  <c r="W47" i="1"/>
  <c r="X47" i="1" s="1"/>
  <c r="Y47" i="1" s="1"/>
  <c r="W30" i="1"/>
  <c r="X30" i="1" s="1"/>
  <c r="Y30" i="1" s="1"/>
  <c r="W36" i="1"/>
  <c r="X36" i="1" s="1"/>
  <c r="Y36" i="1" s="1"/>
  <c r="S12" i="1"/>
  <c r="T12" i="1" s="1"/>
  <c r="U12" i="1" s="1"/>
  <c r="W65" i="1"/>
  <c r="X65" i="1" s="1"/>
  <c r="Y65" i="1" s="1"/>
  <c r="S100" i="1"/>
  <c r="T100" i="1" s="1"/>
  <c r="U100" i="1" s="1"/>
  <c r="S106" i="1"/>
  <c r="T106" i="1" s="1"/>
  <c r="U106" i="1" s="1"/>
  <c r="W102" i="1"/>
  <c r="X102" i="1" s="1"/>
  <c r="Y102" i="1" s="1"/>
  <c r="S82" i="1"/>
  <c r="T82" i="1" s="1"/>
  <c r="U82" i="1" s="1"/>
  <c r="S76" i="1"/>
  <c r="T76" i="1" s="1"/>
  <c r="U76" i="1" s="1"/>
  <c r="W124" i="1"/>
  <c r="X124" i="1" s="1"/>
  <c r="Y124" i="1" s="1"/>
  <c r="W50" i="1"/>
  <c r="X50" i="1" s="1"/>
  <c r="Y50" i="1" s="1"/>
  <c r="W69" i="1"/>
  <c r="X69" i="1" s="1"/>
  <c r="Y69" i="1" s="1"/>
  <c r="W13" i="1"/>
  <c r="X13" i="1" s="1"/>
  <c r="Y13" i="1" s="1"/>
  <c r="W92" i="1"/>
  <c r="X92" i="1" s="1"/>
  <c r="Y92" i="1" s="1"/>
  <c r="S7" i="1"/>
  <c r="T7" i="1" s="1"/>
  <c r="W97" i="1"/>
  <c r="X97" i="1" s="1"/>
  <c r="Y97" i="1" s="1"/>
  <c r="S44" i="1"/>
  <c r="T44" i="1" s="1"/>
  <c r="U44" i="1" s="1"/>
  <c r="W29" i="1"/>
  <c r="X29" i="1" s="1"/>
  <c r="Y29" i="1" s="1"/>
  <c r="W93" i="1"/>
  <c r="X93" i="1" s="1"/>
  <c r="Y93" i="1" s="1"/>
  <c r="S41" i="1"/>
  <c r="T41" i="1" s="1"/>
  <c r="U41" i="1" s="1"/>
  <c r="W19" i="1"/>
  <c r="X19" i="1" s="1"/>
  <c r="Y19" i="1" s="1"/>
  <c r="W62" i="1"/>
  <c r="X62" i="1" s="1"/>
  <c r="Y62" i="1" s="1"/>
  <c r="W75" i="1"/>
  <c r="X75" i="1" s="1"/>
  <c r="Y75" i="1" s="1"/>
  <c r="S39" i="1"/>
  <c r="T39" i="1" s="1"/>
  <c r="U39" i="1" s="1"/>
  <c r="S92" i="1"/>
  <c r="T92" i="1" s="1"/>
  <c r="U92" i="1" s="1"/>
  <c r="W119" i="1"/>
  <c r="X119" i="1" s="1"/>
  <c r="Y119" i="1" s="1"/>
  <c r="S122" i="1"/>
  <c r="T122" i="1" s="1"/>
  <c r="U122" i="1" s="1"/>
  <c r="S28" i="1"/>
  <c r="T28" i="1" s="1"/>
  <c r="U28" i="1" s="1"/>
  <c r="S125" i="1"/>
  <c r="T125" i="1" s="1"/>
  <c r="U125" i="1" s="1"/>
  <c r="W101" i="1"/>
  <c r="X101" i="1" s="1"/>
  <c r="Y101" i="1" s="1"/>
  <c r="S85" i="1"/>
  <c r="T85" i="1" s="1"/>
  <c r="U85" i="1" s="1"/>
  <c r="S45" i="1"/>
  <c r="T45" i="1" s="1"/>
  <c r="U45" i="1" s="1"/>
  <c r="W130" i="1"/>
  <c r="X130" i="1" s="1"/>
  <c r="Y130" i="1" s="1"/>
  <c r="W10" i="1"/>
  <c r="X10" i="1" s="1"/>
  <c r="Y10" i="1" s="1"/>
  <c r="S9" i="1"/>
  <c r="T9" i="1" s="1"/>
  <c r="U9" i="1" s="1"/>
  <c r="W42" i="1"/>
  <c r="X42" i="1" s="1"/>
  <c r="Y42" i="1" s="1"/>
  <c r="W125" i="1"/>
  <c r="X125" i="1" s="1"/>
  <c r="Y125" i="1" s="1"/>
  <c r="S61" i="1"/>
  <c r="T61" i="1" s="1"/>
  <c r="U61" i="1" s="1"/>
  <c r="W113" i="1"/>
  <c r="X113" i="1" s="1"/>
  <c r="Y113" i="1" s="1"/>
  <c r="W67" i="1"/>
  <c r="X67" i="1" s="1"/>
  <c r="Y67" i="1" s="1"/>
  <c r="W37" i="1"/>
  <c r="X37" i="1" s="1"/>
  <c r="Y37" i="1" s="1"/>
  <c r="S27" i="1"/>
  <c r="T27" i="1" s="1"/>
  <c r="U27" i="1" s="1"/>
  <c r="S113" i="1"/>
  <c r="T113" i="1" s="1"/>
  <c r="U113" i="1" s="1"/>
  <c r="W51" i="1"/>
  <c r="X51" i="1" s="1"/>
  <c r="Y51" i="1" s="1"/>
  <c r="S11" i="1"/>
  <c r="T11" i="1" s="1"/>
  <c r="U11" i="1" s="1"/>
  <c r="AF134" i="1"/>
  <c r="S23" i="1"/>
  <c r="T23" i="1" s="1"/>
  <c r="U23" i="1" s="1"/>
  <c r="W58" i="1"/>
  <c r="X58" i="1" s="1"/>
  <c r="Y58" i="1" s="1"/>
  <c r="S127" i="1"/>
  <c r="T127" i="1" s="1"/>
  <c r="U127" i="1" s="1"/>
  <c r="W118" i="1"/>
  <c r="X118" i="1" s="1"/>
  <c r="Y118" i="1" s="1"/>
  <c r="S104" i="1"/>
  <c r="T104" i="1" s="1"/>
  <c r="U104" i="1" s="1"/>
  <c r="W89" i="1"/>
  <c r="X89" i="1" s="1"/>
  <c r="Y89" i="1" s="1"/>
  <c r="W81" i="1"/>
  <c r="X81" i="1" s="1"/>
  <c r="Y81" i="1" s="1"/>
  <c r="S73" i="1"/>
  <c r="T73" i="1" s="1"/>
  <c r="U73" i="1" s="1"/>
  <c r="S54" i="1"/>
  <c r="T54" i="1" s="1"/>
  <c r="U54" i="1" s="1"/>
  <c r="S21" i="1"/>
  <c r="T21" i="1" s="1"/>
  <c r="U21" i="1" s="1"/>
  <c r="S83" i="1"/>
  <c r="T83" i="1" s="1"/>
  <c r="U83" i="1" s="1"/>
  <c r="W71" i="1"/>
  <c r="X71" i="1" s="1"/>
  <c r="Y71" i="1" s="1"/>
  <c r="W133" i="1"/>
  <c r="X133" i="1" s="1"/>
  <c r="Y133" i="1" s="1"/>
  <c r="W100" i="1"/>
  <c r="X100" i="1" s="1"/>
  <c r="Y100" i="1" s="1"/>
  <c r="S108" i="1"/>
  <c r="T108" i="1" s="1"/>
  <c r="U108" i="1" s="1"/>
  <c r="W54" i="1"/>
  <c r="X54" i="1" s="1"/>
  <c r="Y54" i="1" s="1"/>
  <c r="W132" i="1"/>
  <c r="X132" i="1" s="1"/>
  <c r="Y132" i="1" s="1"/>
  <c r="S86" i="1"/>
  <c r="T86" i="1" s="1"/>
  <c r="U86" i="1" s="1"/>
  <c r="AG116" i="1" l="1"/>
  <c r="AG38" i="1"/>
  <c r="AG32" i="1"/>
  <c r="AG90" i="1"/>
  <c r="AG124" i="1"/>
  <c r="AG36" i="1"/>
  <c r="AG57" i="1"/>
  <c r="AG125" i="1"/>
  <c r="AG29" i="1"/>
  <c r="AG65" i="1"/>
  <c r="AG96" i="1"/>
  <c r="AG61" i="1"/>
  <c r="AG56" i="1"/>
  <c r="AG60" i="1"/>
  <c r="AG130" i="1"/>
  <c r="AG98" i="1"/>
  <c r="AG51" i="1"/>
  <c r="AG112" i="1"/>
  <c r="AG37" i="1"/>
  <c r="AE5" i="1"/>
  <c r="AG10" i="1"/>
  <c r="AG108" i="1"/>
  <c r="AG18" i="1"/>
  <c r="AG122" i="1"/>
  <c r="AG42" i="1"/>
  <c r="AG78" i="1"/>
  <c r="AG11" i="1"/>
  <c r="AG23" i="1"/>
  <c r="AG46" i="1"/>
  <c r="AG48" i="1"/>
  <c r="AG12" i="1"/>
  <c r="AG134" i="1"/>
  <c r="AG83" i="1"/>
  <c r="AG26" i="1"/>
  <c r="AG93" i="1"/>
  <c r="AG44" i="1"/>
  <c r="AG59" i="1"/>
  <c r="AG127" i="1"/>
  <c r="AG73" i="1"/>
  <c r="AG41" i="1"/>
  <c r="AG106" i="1"/>
  <c r="AG94" i="1"/>
  <c r="AG74" i="1"/>
  <c r="AG15" i="1"/>
  <c r="AG81" i="1"/>
  <c r="AG39" i="1"/>
  <c r="AG119" i="1"/>
  <c r="AG126" i="1"/>
  <c r="AG27" i="1"/>
  <c r="AG100" i="1"/>
  <c r="AG110" i="1"/>
  <c r="AG113" i="1"/>
  <c r="AG102" i="1"/>
  <c r="AG105" i="1"/>
  <c r="AG22" i="1"/>
  <c r="AG25" i="1"/>
  <c r="AG121" i="1"/>
  <c r="AG34" i="1"/>
  <c r="AG132" i="1"/>
  <c r="AG82" i="1"/>
  <c r="AG16" i="1"/>
  <c r="AG104" i="1"/>
  <c r="AG33" i="1"/>
  <c r="AG67" i="1"/>
  <c r="AG7" i="1"/>
  <c r="AG84" i="1"/>
  <c r="AG55" i="1"/>
  <c r="AG52" i="1"/>
  <c r="AG107" i="1"/>
  <c r="AG95" i="1"/>
  <c r="AG31" i="1"/>
  <c r="AG63" i="1"/>
  <c r="AG30" i="1"/>
  <c r="AG133" i="1"/>
  <c r="AG45" i="1"/>
  <c r="AG35" i="1"/>
  <c r="AG77" i="1"/>
  <c r="AG19" i="1"/>
  <c r="AG70" i="1"/>
  <c r="AG49" i="1"/>
  <c r="AG40" i="1"/>
  <c r="AG97" i="1"/>
  <c r="AG53" i="1"/>
  <c r="AG92" i="1"/>
  <c r="AG68" i="1"/>
  <c r="AG79" i="1"/>
  <c r="AG66" i="1"/>
  <c r="AG50" i="1"/>
  <c r="AG13" i="1"/>
  <c r="AG115" i="1"/>
  <c r="AG101" i="1"/>
  <c r="AG123" i="1"/>
  <c r="AG8" i="1"/>
  <c r="AG120" i="1"/>
  <c r="Y7" i="1"/>
  <c r="Y136" i="1" s="1"/>
  <c r="X136" i="1"/>
  <c r="Z128" i="1" s="1"/>
  <c r="AA128" i="1" s="1"/>
  <c r="AB128" i="1" s="1"/>
  <c r="AG71" i="1"/>
  <c r="AG75" i="1"/>
  <c r="AG129" i="1"/>
  <c r="AG111" i="1"/>
  <c r="AG85" i="1"/>
  <c r="AG118" i="1"/>
  <c r="AG91" i="1"/>
  <c r="AG109" i="1"/>
  <c r="AG17" i="1"/>
  <c r="U7" i="1"/>
  <c r="T136" i="1"/>
  <c r="V127" i="1" s="1"/>
  <c r="AG43" i="1"/>
  <c r="AG86" i="1"/>
  <c r="AG114" i="1"/>
  <c r="AF136" i="1"/>
  <c r="AG58" i="1"/>
  <c r="AG131" i="1"/>
  <c r="AG103" i="1"/>
  <c r="AG76" i="1"/>
  <c r="AG47" i="1"/>
  <c r="AG21" i="1"/>
  <c r="AG117" i="1"/>
  <c r="AG89" i="1"/>
  <c r="AG128" i="1"/>
  <c r="AG87" i="1"/>
  <c r="AG20" i="1"/>
  <c r="AG64" i="1"/>
  <c r="AG69" i="1"/>
  <c r="AG24" i="1"/>
  <c r="AG9" i="1"/>
  <c r="AG28" i="1"/>
  <c r="AG99" i="1"/>
  <c r="AG62" i="1"/>
  <c r="AG54" i="1"/>
  <c r="AG14" i="1"/>
  <c r="AG72" i="1"/>
  <c r="AG80" i="1"/>
  <c r="Z81" i="1" l="1"/>
  <c r="AA81" i="1" s="1"/>
  <c r="AB81" i="1" s="1"/>
  <c r="Z70" i="1"/>
  <c r="AA70" i="1" s="1"/>
  <c r="AB70" i="1" s="1"/>
  <c r="Z62" i="1"/>
  <c r="AA62" i="1" s="1"/>
  <c r="AB62" i="1" s="1"/>
  <c r="V81" i="1"/>
  <c r="Z14" i="1"/>
  <c r="AA14" i="1" s="1"/>
  <c r="AB14" i="1" s="1"/>
  <c r="Z118" i="1"/>
  <c r="AA118" i="1" s="1"/>
  <c r="AB118" i="1" s="1"/>
  <c r="V64" i="1"/>
  <c r="V54" i="1"/>
  <c r="V47" i="1"/>
  <c r="V77" i="1"/>
  <c r="Z127" i="1"/>
  <c r="AA127" i="1" s="1"/>
  <c r="AB127" i="1" s="1"/>
  <c r="Z130" i="1"/>
  <c r="AA130" i="1" s="1"/>
  <c r="AB130" i="1" s="1"/>
  <c r="V112" i="1"/>
  <c r="V84" i="1"/>
  <c r="V22" i="1"/>
  <c r="V115" i="1"/>
  <c r="Z86" i="1"/>
  <c r="AA86" i="1" s="1"/>
  <c r="AB86" i="1" s="1"/>
  <c r="Z48" i="1"/>
  <c r="AA48" i="1" s="1"/>
  <c r="AB48" i="1" s="1"/>
  <c r="V15" i="1"/>
  <c r="V117" i="1"/>
  <c r="Z65" i="1"/>
  <c r="AA65" i="1" s="1"/>
  <c r="AB65" i="1" s="1"/>
  <c r="V39" i="1"/>
  <c r="Z125" i="1"/>
  <c r="AA125" i="1" s="1"/>
  <c r="AB125" i="1" s="1"/>
  <c r="V73" i="1"/>
  <c r="V86" i="1"/>
  <c r="V33" i="1"/>
  <c r="V68" i="1"/>
  <c r="V118" i="1"/>
  <c r="V49" i="1"/>
  <c r="V61" i="1"/>
  <c r="V27" i="1"/>
  <c r="Z21" i="1"/>
  <c r="AA21" i="1" s="1"/>
  <c r="AB21" i="1" s="1"/>
  <c r="Z58" i="1"/>
  <c r="AA58" i="1" s="1"/>
  <c r="AB58" i="1" s="1"/>
  <c r="Z119" i="1"/>
  <c r="AA119" i="1" s="1"/>
  <c r="AB119" i="1" s="1"/>
  <c r="Z24" i="1"/>
  <c r="AA24" i="1" s="1"/>
  <c r="AB24" i="1" s="1"/>
  <c r="V92" i="1"/>
  <c r="V17" i="1"/>
  <c r="V37" i="1"/>
  <c r="Z23" i="1"/>
  <c r="AA23" i="1" s="1"/>
  <c r="AB23" i="1" s="1"/>
  <c r="Z44" i="1"/>
  <c r="AA44" i="1" s="1"/>
  <c r="AB44" i="1" s="1"/>
  <c r="V38" i="1"/>
  <c r="V98" i="1"/>
  <c r="Z28" i="1"/>
  <c r="AA28" i="1" s="1"/>
  <c r="AB28" i="1" s="1"/>
  <c r="Z47" i="1"/>
  <c r="AA47" i="1" s="1"/>
  <c r="AB47" i="1" s="1"/>
  <c r="Z102" i="1"/>
  <c r="AA102" i="1" s="1"/>
  <c r="AB102" i="1" s="1"/>
  <c r="V122" i="1"/>
  <c r="Z51" i="1"/>
  <c r="AA51" i="1" s="1"/>
  <c r="AB51" i="1" s="1"/>
  <c r="V83" i="1"/>
  <c r="Z110" i="1"/>
  <c r="AA110" i="1" s="1"/>
  <c r="AB110" i="1" s="1"/>
  <c r="Z25" i="1"/>
  <c r="AA25" i="1" s="1"/>
  <c r="AB25" i="1" s="1"/>
  <c r="Z78" i="1"/>
  <c r="AA78" i="1" s="1"/>
  <c r="AB78" i="1" s="1"/>
  <c r="Z75" i="1"/>
  <c r="AA75" i="1" s="1"/>
  <c r="AB75" i="1" s="1"/>
  <c r="V134" i="1"/>
  <c r="V120" i="1"/>
  <c r="Z100" i="1"/>
  <c r="AA100" i="1" s="1"/>
  <c r="AB100" i="1" s="1"/>
  <c r="Z27" i="1"/>
  <c r="AA27" i="1" s="1"/>
  <c r="AB27" i="1" s="1"/>
  <c r="V24" i="1"/>
  <c r="Z99" i="1"/>
  <c r="AA99" i="1" s="1"/>
  <c r="AB99" i="1" s="1"/>
  <c r="V131" i="1"/>
  <c r="V95" i="1"/>
  <c r="Z92" i="1"/>
  <c r="AA92" i="1" s="1"/>
  <c r="AB92" i="1" s="1"/>
  <c r="Z122" i="1"/>
  <c r="AA122" i="1" s="1"/>
  <c r="AB122" i="1" s="1"/>
  <c r="Z22" i="1"/>
  <c r="AA22" i="1" s="1"/>
  <c r="AB22" i="1" s="1"/>
  <c r="V123" i="1"/>
  <c r="V89" i="1"/>
  <c r="V58" i="1"/>
  <c r="Z126" i="1"/>
  <c r="AA126" i="1" s="1"/>
  <c r="AB126" i="1" s="1"/>
  <c r="V96" i="1"/>
  <c r="V19" i="1"/>
  <c r="Z109" i="1"/>
  <c r="AA109" i="1" s="1"/>
  <c r="AB109" i="1" s="1"/>
  <c r="Z74" i="1"/>
  <c r="AA74" i="1" s="1"/>
  <c r="AB74" i="1" s="1"/>
  <c r="Z97" i="1"/>
  <c r="AA97" i="1" s="1"/>
  <c r="AB97" i="1" s="1"/>
  <c r="V125" i="1"/>
  <c r="V23" i="1"/>
  <c r="Z132" i="1"/>
  <c r="AA132" i="1" s="1"/>
  <c r="AB132" i="1" s="1"/>
  <c r="V13" i="1"/>
  <c r="V114" i="1"/>
  <c r="Z32" i="1"/>
  <c r="AA32" i="1" s="1"/>
  <c r="AB32" i="1" s="1"/>
  <c r="V45" i="1"/>
  <c r="V69" i="1"/>
  <c r="V53" i="1"/>
  <c r="V94" i="1"/>
  <c r="Z36" i="1"/>
  <c r="AA36" i="1" s="1"/>
  <c r="AB36" i="1" s="1"/>
  <c r="Z76" i="1"/>
  <c r="AA76" i="1" s="1"/>
  <c r="AB76" i="1" s="1"/>
  <c r="Z131" i="1"/>
  <c r="AA131" i="1" s="1"/>
  <c r="AB131" i="1" s="1"/>
  <c r="V56" i="1"/>
  <c r="V76" i="1"/>
  <c r="V31" i="1"/>
  <c r="Z7" i="1"/>
  <c r="X5" i="1"/>
  <c r="Z73" i="1"/>
  <c r="AA73" i="1" s="1"/>
  <c r="AB73" i="1" s="1"/>
  <c r="Z94" i="1"/>
  <c r="AA94" i="1" s="1"/>
  <c r="AB94" i="1" s="1"/>
  <c r="Z15" i="1"/>
  <c r="AA15" i="1" s="1"/>
  <c r="AB15" i="1" s="1"/>
  <c r="Z117" i="1"/>
  <c r="AA117" i="1" s="1"/>
  <c r="AB117" i="1" s="1"/>
  <c r="Z77" i="1"/>
  <c r="AA77" i="1" s="1"/>
  <c r="AB77" i="1" s="1"/>
  <c r="Z85" i="1"/>
  <c r="AA85" i="1" s="1"/>
  <c r="AB85" i="1" s="1"/>
  <c r="Z111" i="1"/>
  <c r="AA111" i="1" s="1"/>
  <c r="AB111" i="1" s="1"/>
  <c r="Z46" i="1"/>
  <c r="AA46" i="1" s="1"/>
  <c r="AB46" i="1" s="1"/>
  <c r="Z114" i="1"/>
  <c r="AA114" i="1" s="1"/>
  <c r="AB114" i="1" s="1"/>
  <c r="Z112" i="1"/>
  <c r="AA112" i="1" s="1"/>
  <c r="AB112" i="1" s="1"/>
  <c r="Z52" i="1"/>
  <c r="AA52" i="1" s="1"/>
  <c r="AB52" i="1" s="1"/>
  <c r="Z20" i="1"/>
  <c r="AA20" i="1" s="1"/>
  <c r="AB20" i="1" s="1"/>
  <c r="Z16" i="1"/>
  <c r="AA16" i="1" s="1"/>
  <c r="AB16" i="1" s="1"/>
  <c r="Z35" i="1"/>
  <c r="AA35" i="1" s="1"/>
  <c r="AB35" i="1" s="1"/>
  <c r="Z108" i="1"/>
  <c r="AA108" i="1" s="1"/>
  <c r="AB108" i="1" s="1"/>
  <c r="Z55" i="1"/>
  <c r="AA55" i="1" s="1"/>
  <c r="AB55" i="1" s="1"/>
  <c r="Z120" i="1"/>
  <c r="AA120" i="1" s="1"/>
  <c r="AB120" i="1" s="1"/>
  <c r="Z8" i="1"/>
  <c r="AA8" i="1" s="1"/>
  <c r="AB8" i="1" s="1"/>
  <c r="Z39" i="1"/>
  <c r="AA39" i="1" s="1"/>
  <c r="AB39" i="1" s="1"/>
  <c r="Z103" i="1"/>
  <c r="AA103" i="1" s="1"/>
  <c r="AB103" i="1" s="1"/>
  <c r="Z107" i="1"/>
  <c r="AA107" i="1" s="1"/>
  <c r="AB107" i="1" s="1"/>
  <c r="Z40" i="1"/>
  <c r="AA40" i="1" s="1"/>
  <c r="AB40" i="1" s="1"/>
  <c r="Z134" i="1"/>
  <c r="AA134" i="1" s="1"/>
  <c r="AB134" i="1" s="1"/>
  <c r="Z33" i="1"/>
  <c r="AA33" i="1" s="1"/>
  <c r="AB33" i="1" s="1"/>
  <c r="Z53" i="1"/>
  <c r="AA53" i="1" s="1"/>
  <c r="AB53" i="1" s="1"/>
  <c r="Z56" i="1"/>
  <c r="AA56" i="1" s="1"/>
  <c r="AB56" i="1" s="1"/>
  <c r="Z26" i="1"/>
  <c r="AA26" i="1" s="1"/>
  <c r="AB26" i="1" s="1"/>
  <c r="Z121" i="1"/>
  <c r="AA121" i="1" s="1"/>
  <c r="AB121" i="1" s="1"/>
  <c r="Z116" i="1"/>
  <c r="AA116" i="1" s="1"/>
  <c r="AB116" i="1" s="1"/>
  <c r="Z98" i="1"/>
  <c r="AA98" i="1" s="1"/>
  <c r="AB98" i="1" s="1"/>
  <c r="Z31" i="1"/>
  <c r="AA31" i="1" s="1"/>
  <c r="AB31" i="1" s="1"/>
  <c r="V62" i="1"/>
  <c r="Z34" i="1"/>
  <c r="AA34" i="1" s="1"/>
  <c r="AB34" i="1" s="1"/>
  <c r="Z79" i="1"/>
  <c r="AA79" i="1" s="1"/>
  <c r="AB79" i="1" s="1"/>
  <c r="V66" i="1"/>
  <c r="V100" i="1"/>
  <c r="V44" i="1"/>
  <c r="Z67" i="1"/>
  <c r="AA67" i="1" s="1"/>
  <c r="AB67" i="1" s="1"/>
  <c r="V108" i="1"/>
  <c r="Z83" i="1"/>
  <c r="AA83" i="1" s="1"/>
  <c r="AB83" i="1" s="1"/>
  <c r="Z124" i="1"/>
  <c r="AA124" i="1" s="1"/>
  <c r="AB124" i="1" s="1"/>
  <c r="Z54" i="1"/>
  <c r="AA54" i="1" s="1"/>
  <c r="AB54" i="1" s="1"/>
  <c r="Z49" i="1"/>
  <c r="AA49" i="1" s="1"/>
  <c r="AB49" i="1" s="1"/>
  <c r="Z129" i="1"/>
  <c r="AA129" i="1" s="1"/>
  <c r="AB129" i="1" s="1"/>
  <c r="Z11" i="1"/>
  <c r="AA11" i="1" s="1"/>
  <c r="AB11" i="1" s="1"/>
  <c r="Z96" i="1"/>
  <c r="AA96" i="1" s="1"/>
  <c r="AB96" i="1" s="1"/>
  <c r="V133" i="1"/>
  <c r="Z63" i="1"/>
  <c r="AA63" i="1" s="1"/>
  <c r="AB63" i="1" s="1"/>
  <c r="Z72" i="1"/>
  <c r="AA72" i="1" s="1"/>
  <c r="AB72" i="1" s="1"/>
  <c r="Z17" i="1"/>
  <c r="AA17" i="1" s="1"/>
  <c r="AB17" i="1" s="1"/>
  <c r="Z13" i="1"/>
  <c r="AA13" i="1" s="1"/>
  <c r="AB13" i="1" s="1"/>
  <c r="V85" i="1"/>
  <c r="Z89" i="1"/>
  <c r="AA89" i="1" s="1"/>
  <c r="AB89" i="1" s="1"/>
  <c r="Z68" i="1"/>
  <c r="AA68" i="1" s="1"/>
  <c r="AB68" i="1" s="1"/>
  <c r="Z61" i="1"/>
  <c r="AA61" i="1" s="1"/>
  <c r="AB61" i="1" s="1"/>
  <c r="V99" i="1"/>
  <c r="Z42" i="1"/>
  <c r="AA42" i="1" s="1"/>
  <c r="AB42" i="1" s="1"/>
  <c r="U136" i="1"/>
  <c r="V7" i="1"/>
  <c r="Z90" i="1"/>
  <c r="AA90" i="1" s="1"/>
  <c r="AB90" i="1" s="1"/>
  <c r="Z41" i="1"/>
  <c r="AA41" i="1" s="1"/>
  <c r="AB41" i="1" s="1"/>
  <c r="Z84" i="1"/>
  <c r="AA84" i="1" s="1"/>
  <c r="AB84" i="1" s="1"/>
  <c r="Z91" i="1"/>
  <c r="AA91" i="1" s="1"/>
  <c r="AB91" i="1" s="1"/>
  <c r="AG136" i="1"/>
  <c r="AG5" i="1" s="1"/>
  <c r="V82" i="1"/>
  <c r="Z101" i="1"/>
  <c r="AA101" i="1" s="1"/>
  <c r="AB101" i="1" s="1"/>
  <c r="V11" i="1"/>
  <c r="Z43" i="1"/>
  <c r="AA43" i="1" s="1"/>
  <c r="AB43" i="1" s="1"/>
  <c r="Z9" i="1"/>
  <c r="AA9" i="1" s="1"/>
  <c r="AB9" i="1" s="1"/>
  <c r="Z19" i="1"/>
  <c r="AA19" i="1" s="1"/>
  <c r="AB19" i="1" s="1"/>
  <c r="V67" i="1"/>
  <c r="Z115" i="1"/>
  <c r="AA115" i="1" s="1"/>
  <c r="AB115" i="1" s="1"/>
  <c r="Z106" i="1"/>
  <c r="AA106" i="1" s="1"/>
  <c r="AB106" i="1" s="1"/>
  <c r="V105" i="1"/>
  <c r="Z104" i="1"/>
  <c r="AA104" i="1" s="1"/>
  <c r="AB104" i="1" s="1"/>
  <c r="Z18" i="1"/>
  <c r="AA18" i="1" s="1"/>
  <c r="AB18" i="1" s="1"/>
  <c r="Z123" i="1"/>
  <c r="AA123" i="1" s="1"/>
  <c r="AB123" i="1" s="1"/>
  <c r="V103" i="1"/>
  <c r="Z30" i="1"/>
  <c r="AA30" i="1" s="1"/>
  <c r="AB30" i="1" s="1"/>
  <c r="Z29" i="1"/>
  <c r="AA29" i="1" s="1"/>
  <c r="AB29" i="1" s="1"/>
  <c r="V9" i="1"/>
  <c r="V21" i="1"/>
  <c r="Z105" i="1"/>
  <c r="AA105" i="1" s="1"/>
  <c r="AB105" i="1" s="1"/>
  <c r="Z64" i="1"/>
  <c r="AA64" i="1" s="1"/>
  <c r="AB64" i="1" s="1"/>
  <c r="V106" i="1"/>
  <c r="Z50" i="1"/>
  <c r="AA50" i="1" s="1"/>
  <c r="AB50" i="1" s="1"/>
  <c r="Z113" i="1"/>
  <c r="AA113" i="1" s="1"/>
  <c r="AB113" i="1" s="1"/>
  <c r="Z87" i="1"/>
  <c r="AA87" i="1" s="1"/>
  <c r="AB87" i="1" s="1"/>
  <c r="T5" i="1"/>
  <c r="V63" i="1"/>
  <c r="V59" i="1"/>
  <c r="V57" i="1"/>
  <c r="V72" i="1"/>
  <c r="V121" i="1"/>
  <c r="V111" i="1"/>
  <c r="V8" i="1"/>
  <c r="V43" i="1"/>
  <c r="V74" i="1"/>
  <c r="V32" i="1"/>
  <c r="V124" i="1"/>
  <c r="V16" i="1"/>
  <c r="V26" i="1"/>
  <c r="V88" i="1"/>
  <c r="V75" i="1"/>
  <c r="V65" i="1"/>
  <c r="V20" i="1"/>
  <c r="V18" i="1"/>
  <c r="V34" i="1"/>
  <c r="V107" i="1"/>
  <c r="V40" i="1"/>
  <c r="V102" i="1"/>
  <c r="V78" i="1"/>
  <c r="V119" i="1"/>
  <c r="V55" i="1"/>
  <c r="V90" i="1"/>
  <c r="V80" i="1"/>
  <c r="V42" i="1"/>
  <c r="V48" i="1"/>
  <c r="V14" i="1"/>
  <c r="V60" i="1"/>
  <c r="V93" i="1"/>
  <c r="V110" i="1"/>
  <c r="V46" i="1"/>
  <c r="V52" i="1"/>
  <c r="V50" i="1"/>
  <c r="V132" i="1"/>
  <c r="V87" i="1"/>
  <c r="V10" i="1"/>
  <c r="V126" i="1"/>
  <c r="V130" i="1"/>
  <c r="V35" i="1"/>
  <c r="V79" i="1"/>
  <c r="V109" i="1"/>
  <c r="V25" i="1"/>
  <c r="V71" i="1"/>
  <c r="V70" i="1"/>
  <c r="V101" i="1"/>
  <c r="V113" i="1"/>
  <c r="V51" i="1"/>
  <c r="V36" i="1"/>
  <c r="Z12" i="1"/>
  <c r="AA12" i="1" s="1"/>
  <c r="AB12" i="1" s="1"/>
  <c r="V30" i="1"/>
  <c r="V97" i="1"/>
  <c r="Z80" i="1"/>
  <c r="AA80" i="1" s="1"/>
  <c r="AB80" i="1" s="1"/>
  <c r="Z82" i="1"/>
  <c r="AA82" i="1" s="1"/>
  <c r="AB82" i="1" s="1"/>
  <c r="Z60" i="1"/>
  <c r="AA60" i="1" s="1"/>
  <c r="AB60" i="1" s="1"/>
  <c r="Z45" i="1"/>
  <c r="AA45" i="1" s="1"/>
  <c r="AB45" i="1" s="1"/>
  <c r="Z69" i="1"/>
  <c r="AA69" i="1" s="1"/>
  <c r="AB69" i="1" s="1"/>
  <c r="Z10" i="1"/>
  <c r="AA10" i="1" s="1"/>
  <c r="AB10" i="1" s="1"/>
  <c r="V104" i="1"/>
  <c r="V128" i="1"/>
  <c r="V91" i="1"/>
  <c r="V28" i="1"/>
  <c r="Z66" i="1"/>
  <c r="AA66" i="1" s="1"/>
  <c r="AB66" i="1" s="1"/>
  <c r="Z59" i="1"/>
  <c r="AA59" i="1" s="1"/>
  <c r="AB59" i="1" s="1"/>
  <c r="Z57" i="1"/>
  <c r="AA57" i="1" s="1"/>
  <c r="AB57" i="1" s="1"/>
  <c r="Z95" i="1"/>
  <c r="AA95" i="1" s="1"/>
  <c r="AB95" i="1" s="1"/>
  <c r="Z38" i="1"/>
  <c r="AA38" i="1" s="1"/>
  <c r="AB38" i="1" s="1"/>
  <c r="V29" i="1"/>
  <c r="Z88" i="1"/>
  <c r="AA88" i="1" s="1"/>
  <c r="AB88" i="1" s="1"/>
  <c r="V12" i="1"/>
  <c r="V41" i="1"/>
  <c r="Z37" i="1"/>
  <c r="AA37" i="1" s="1"/>
  <c r="AB37" i="1" s="1"/>
  <c r="Z71" i="1"/>
  <c r="AA71" i="1" s="1"/>
  <c r="AB71" i="1" s="1"/>
  <c r="V129" i="1"/>
  <c r="V116" i="1"/>
  <c r="Z93" i="1"/>
  <c r="AA93" i="1" s="1"/>
  <c r="AB93" i="1" s="1"/>
  <c r="Z133" i="1"/>
  <c r="AA133" i="1" s="1"/>
  <c r="AB133" i="1" s="1"/>
  <c r="V136" i="1" l="1"/>
  <c r="V5" i="1" s="1"/>
  <c r="AA7" i="1"/>
  <c r="Z136" i="1"/>
  <c r="Z5" i="1" s="1"/>
  <c r="AB7" i="1" l="1"/>
  <c r="AA136" i="1"/>
  <c r="AA5" i="1" l="1"/>
  <c r="AC97" i="1"/>
  <c r="AC58" i="1"/>
  <c r="AC65" i="1"/>
  <c r="AC25" i="1"/>
  <c r="AC76" i="1"/>
  <c r="AC47" i="1"/>
  <c r="AC81" i="1"/>
  <c r="AC99" i="1"/>
  <c r="AC125" i="1"/>
  <c r="AC126" i="1"/>
  <c r="AC132" i="1"/>
  <c r="AC51" i="1"/>
  <c r="AC23" i="1"/>
  <c r="AC110" i="1"/>
  <c r="AC128" i="1"/>
  <c r="AC102" i="1"/>
  <c r="AC100" i="1"/>
  <c r="AC119" i="1"/>
  <c r="AC62" i="1"/>
  <c r="AC78" i="1"/>
  <c r="AC22" i="1"/>
  <c r="AC118" i="1"/>
  <c r="AC14" i="1"/>
  <c r="AC92" i="1"/>
  <c r="AC44" i="1"/>
  <c r="AC48" i="1"/>
  <c r="AC36" i="1"/>
  <c r="AC74" i="1"/>
  <c r="AC131" i="1"/>
  <c r="AC86" i="1"/>
  <c r="AC130" i="1"/>
  <c r="AC75" i="1"/>
  <c r="AC70" i="1"/>
  <c r="AC24" i="1"/>
  <c r="AC27" i="1"/>
  <c r="AC32" i="1"/>
  <c r="AC127" i="1"/>
  <c r="AC122" i="1"/>
  <c r="AC28" i="1"/>
  <c r="AC109" i="1"/>
  <c r="AC21" i="1"/>
  <c r="AC95" i="1"/>
  <c r="AC90" i="1"/>
  <c r="AC88" i="1"/>
  <c r="AC105" i="1"/>
  <c r="AC68" i="1"/>
  <c r="AC67" i="1"/>
  <c r="AC40" i="1"/>
  <c r="AC85" i="1"/>
  <c r="AC115" i="1"/>
  <c r="AC108" i="1"/>
  <c r="AC113" i="1"/>
  <c r="AC11" i="1"/>
  <c r="AC53" i="1"/>
  <c r="AC114" i="1"/>
  <c r="AC49" i="1"/>
  <c r="AC93" i="1"/>
  <c r="AC66" i="1"/>
  <c r="AC106" i="1"/>
  <c r="AC129" i="1"/>
  <c r="AC103" i="1"/>
  <c r="AC117" i="1"/>
  <c r="AC59" i="1"/>
  <c r="AC60" i="1"/>
  <c r="AC9" i="1"/>
  <c r="AC83" i="1"/>
  <c r="AC55" i="1"/>
  <c r="AC91" i="1"/>
  <c r="AC112" i="1"/>
  <c r="AC26" i="1"/>
  <c r="AC84" i="1"/>
  <c r="AC116" i="1"/>
  <c r="AC16" i="1"/>
  <c r="AC52" i="1"/>
  <c r="AC123" i="1"/>
  <c r="AC33" i="1"/>
  <c r="AC82" i="1"/>
  <c r="AC61" i="1"/>
  <c r="AC69" i="1"/>
  <c r="AC30" i="1"/>
  <c r="AC17" i="1"/>
  <c r="AC79" i="1"/>
  <c r="AC8" i="1"/>
  <c r="AC94" i="1"/>
  <c r="AC43" i="1"/>
  <c r="AC15" i="1"/>
  <c r="AC19" i="1"/>
  <c r="AC42" i="1"/>
  <c r="AC124" i="1"/>
  <c r="AC107" i="1"/>
  <c r="AC77" i="1"/>
  <c r="AC31" i="1"/>
  <c r="AC38" i="1"/>
  <c r="AC46" i="1"/>
  <c r="AC64" i="1"/>
  <c r="AC134" i="1"/>
  <c r="AC80" i="1"/>
  <c r="AC104" i="1"/>
  <c r="AC96" i="1"/>
  <c r="AC98" i="1"/>
  <c r="AC35" i="1"/>
  <c r="AC12" i="1"/>
  <c r="AC13" i="1"/>
  <c r="AC71" i="1"/>
  <c r="AC101" i="1"/>
  <c r="AC89" i="1"/>
  <c r="AC34" i="1"/>
  <c r="AC120" i="1"/>
  <c r="AC73" i="1"/>
  <c r="AC39" i="1"/>
  <c r="AC133" i="1"/>
  <c r="AC45" i="1"/>
  <c r="AC50" i="1"/>
  <c r="AC41" i="1"/>
  <c r="AC121" i="1"/>
  <c r="AC20" i="1"/>
  <c r="AC18" i="1"/>
  <c r="AC111" i="1"/>
  <c r="AC87" i="1"/>
  <c r="AC54" i="1"/>
  <c r="AC56" i="1"/>
  <c r="AC29" i="1"/>
  <c r="AC37" i="1"/>
  <c r="AC72" i="1"/>
  <c r="AC10" i="1"/>
  <c r="AC57" i="1"/>
  <c r="AC63" i="1"/>
  <c r="AC7" i="1"/>
  <c r="AB136" i="1"/>
  <c r="AC136" i="1" l="1"/>
  <c r="AC5" i="1" s="1"/>
</calcChain>
</file>

<file path=xl/sharedStrings.xml><?xml version="1.0" encoding="utf-8"?>
<sst xmlns="http://schemas.openxmlformats.org/spreadsheetml/2006/main" count="596" uniqueCount="320">
  <si>
    <t>Road Development Cost ($/m³)</t>
  </si>
  <si>
    <t>On Truck Cost ($/m³)</t>
  </si>
  <si>
    <t>Truck Hauling Cost ($/m³)</t>
  </si>
  <si>
    <t>Post-Log ($/m³)</t>
  </si>
  <si>
    <t>Stumpage ($/m³)</t>
  </si>
  <si>
    <t>Silviculture Cost ($/m³)</t>
  </si>
  <si>
    <t>Administration &amp; Overhead ($/m³)</t>
  </si>
  <si>
    <t>GBS Rate ($/m³)</t>
  </si>
  <si>
    <t>% GBS</t>
  </si>
  <si>
    <t>% Cable</t>
  </si>
  <si>
    <t>Skyline Rate ($/m³)</t>
  </si>
  <si>
    <t>Cable (GY) Rate ($/m³)</t>
  </si>
  <si>
    <t>Comm Thin/ Select  Rate ($/m³)</t>
  </si>
  <si>
    <t>% CT</t>
  </si>
  <si>
    <t>% Skyline</t>
  </si>
  <si>
    <t>Heli-log (Ocean) Rate ($/m³)</t>
  </si>
  <si>
    <t>Heli-log (Land) Rate ($/m³)</t>
  </si>
  <si>
    <t>% Heli (L)</t>
  </si>
  <si>
    <t>% Heli (O)</t>
  </si>
  <si>
    <t>Dominant BEC subzone</t>
  </si>
  <si>
    <t>CWHws1</t>
  </si>
  <si>
    <t>CWHws2</t>
  </si>
  <si>
    <t>ICHmc1</t>
  </si>
  <si>
    <t>MHmm1</t>
  </si>
  <si>
    <t>ICHvc</t>
  </si>
  <si>
    <t>DLC_Unit</t>
  </si>
  <si>
    <t>Unit_Name</t>
  </si>
  <si>
    <t>Clore River Upper</t>
  </si>
  <si>
    <t>Derrick Creek</t>
  </si>
  <si>
    <t>Cranberry Junction</t>
  </si>
  <si>
    <t>Ginmiltkun Creek</t>
  </si>
  <si>
    <t>Kiteen River East</t>
  </si>
  <si>
    <t>Cranberry River Lower</t>
  </si>
  <si>
    <t>Cranberry River Upper</t>
  </si>
  <si>
    <t>Moonlit Creek</t>
  </si>
  <si>
    <t>Juniper Creek</t>
  </si>
  <si>
    <t>Andi Creek</t>
  </si>
  <si>
    <t>Burdick Creek</t>
  </si>
  <si>
    <t>Kitwancool Creek Mid</t>
  </si>
  <si>
    <t>Kitwancool Creek Upper</t>
  </si>
  <si>
    <t>Sedan Creek</t>
  </si>
  <si>
    <t>Kitwancool Creek Lower</t>
  </si>
  <si>
    <t>Wilson Creek</t>
  </si>
  <si>
    <t>Kitseguecla River Lower</t>
  </si>
  <si>
    <t>Kitsuns Creek West</t>
  </si>
  <si>
    <t>Oliver Creek</t>
  </si>
  <si>
    <t>Lorne Creek</t>
  </si>
  <si>
    <t>Insect Creek</t>
  </si>
  <si>
    <t>Seven Sisters</t>
  </si>
  <si>
    <t>Kitwanga River</t>
  </si>
  <si>
    <t>Kitseguecla Mountain</t>
  </si>
  <si>
    <t>Price Creek</t>
  </si>
  <si>
    <t>Shanalope Creek</t>
  </si>
  <si>
    <t>Bonney Creek</t>
  </si>
  <si>
    <t>Willoughby Creek</t>
  </si>
  <si>
    <t>White River Lower</t>
  </si>
  <si>
    <t>Hanna-Tintina Lower</t>
  </si>
  <si>
    <t>Meziadin Lake</t>
  </si>
  <si>
    <t>White River Upper</t>
  </si>
  <si>
    <t>Kinskuch River Upper</t>
  </si>
  <si>
    <t>Little Paw Creek</t>
  </si>
  <si>
    <t>Axnegrelga Creek</t>
  </si>
  <si>
    <t>Sideslip Lake</t>
  </si>
  <si>
    <t>Harper</t>
  </si>
  <si>
    <t>Kinskuch River Lower</t>
  </si>
  <si>
    <t>Tchitin River</t>
  </si>
  <si>
    <t>Kshadin Creek</t>
  </si>
  <si>
    <t>Kiteen River Lower</t>
  </si>
  <si>
    <t>Kiteen River Upper</t>
  </si>
  <si>
    <t>Cedar River Upper</t>
  </si>
  <si>
    <t>Lava Lake</t>
  </si>
  <si>
    <t>Dragon Lake</t>
  </si>
  <si>
    <t>Hoan Creek</t>
  </si>
  <si>
    <t>Ksga'maal</t>
  </si>
  <si>
    <t>Anudol Creek</t>
  </si>
  <si>
    <t>Kwinyarh Creek</t>
  </si>
  <si>
    <t>Vetter Creek</t>
  </si>
  <si>
    <t>Alder Creek</t>
  </si>
  <si>
    <t>Nelson Creek</t>
  </si>
  <si>
    <t>Kitanweliks Creek</t>
  </si>
  <si>
    <t>Kiteen River West</t>
  </si>
  <si>
    <t>Grease Trail</t>
  </si>
  <si>
    <t>Cordella Creek</t>
  </si>
  <si>
    <t>Ksi Matin</t>
  </si>
  <si>
    <t>May Creek</t>
  </si>
  <si>
    <t>Cedar River Lower</t>
  </si>
  <si>
    <t>Kitsumkalum River Upper</t>
  </si>
  <si>
    <t>Mayo Creek</t>
  </si>
  <si>
    <t>Nelson River</t>
  </si>
  <si>
    <t>Erlandsen Creek</t>
  </si>
  <si>
    <t>Little Cedar River</t>
  </si>
  <si>
    <t>Clear Creek</t>
  </si>
  <si>
    <t>Maroon Creek</t>
  </si>
  <si>
    <t>Fiddler Creek</t>
  </si>
  <si>
    <t>Little Oliver Creek</t>
  </si>
  <si>
    <t>Treasure Creek</t>
  </si>
  <si>
    <t>Legate Creek</t>
  </si>
  <si>
    <t>Chimdemash Creek</t>
  </si>
  <si>
    <t>Hardscrabble Creek</t>
  </si>
  <si>
    <t>Goat Creek</t>
  </si>
  <si>
    <t>Lean-to Creek</t>
  </si>
  <si>
    <t>Kitselas Mountain</t>
  </si>
  <si>
    <t>Kleanza Creek Lower</t>
  </si>
  <si>
    <t>Kleanza Creek Upper</t>
  </si>
  <si>
    <t>Zymoetz River Upper</t>
  </si>
  <si>
    <t>Zymoetz River Lower</t>
  </si>
  <si>
    <t>Clore River Lower</t>
  </si>
  <si>
    <t>Kitnayakwa River</t>
  </si>
  <si>
    <t>Nilah Creek</t>
  </si>
  <si>
    <t>Limonite Creek</t>
  </si>
  <si>
    <t>Clore River Mid</t>
  </si>
  <si>
    <t>Hunter Creek</t>
  </si>
  <si>
    <t>Chist Creek Upper</t>
  </si>
  <si>
    <t>Williams Creek Upper</t>
  </si>
  <si>
    <t>Williams Creek Lower</t>
  </si>
  <si>
    <t>Terrace Airport</t>
  </si>
  <si>
    <t>Kitsumkalum River Lower</t>
  </si>
  <si>
    <t>Zymagotitz River</t>
  </si>
  <si>
    <t>Exstew River Upper</t>
  </si>
  <si>
    <t>Exchamsiks River</t>
  </si>
  <si>
    <t>Exstew River Lower</t>
  </si>
  <si>
    <t>Shames River</t>
  </si>
  <si>
    <t>Dasque Creek</t>
  </si>
  <si>
    <t>Whitebottom Creek</t>
  </si>
  <si>
    <t>Lakelse Lake</t>
  </si>
  <si>
    <t>Chist Creek Lower</t>
  </si>
  <si>
    <t>Kitimat River 2</t>
  </si>
  <si>
    <t>Kitimat River 1</t>
  </si>
  <si>
    <t>McKay Creek</t>
  </si>
  <si>
    <t>Bolton Creek</t>
  </si>
  <si>
    <t>Nalbeelah Creek</t>
  </si>
  <si>
    <t>Kitimat Valley Upper</t>
  </si>
  <si>
    <t>Coldwater Creek</t>
  </si>
  <si>
    <t>Lone Wolf Creek</t>
  </si>
  <si>
    <t>Raley Creek</t>
  </si>
  <si>
    <t>Wedeene River</t>
  </si>
  <si>
    <t>Little wedeene River</t>
  </si>
  <si>
    <t>Kitimat Valley Lower</t>
  </si>
  <si>
    <t>Sand Lake</t>
  </si>
  <si>
    <t>Hirsch Creek 4</t>
  </si>
  <si>
    <t>Kitimat River 3</t>
  </si>
  <si>
    <t>Davies Creek</t>
  </si>
  <si>
    <t>Hoult Creek</t>
  </si>
  <si>
    <t>Hirsch Creek 3</t>
  </si>
  <si>
    <t>Hirsch Creek 1</t>
  </si>
  <si>
    <t>Jesse Lake</t>
  </si>
  <si>
    <t>Bish Creek</t>
  </si>
  <si>
    <t>Douglas Channel West</t>
  </si>
  <si>
    <t>Douglas Channel East</t>
  </si>
  <si>
    <t>Hirsch Creek 2</t>
  </si>
  <si>
    <t>Kitimat River 4</t>
  </si>
  <si>
    <t>Kitseguecla River Upper</t>
  </si>
  <si>
    <t>Kitsuns Creek South</t>
  </si>
  <si>
    <t>Lakelse River West</t>
  </si>
  <si>
    <t>Lakelse River East</t>
  </si>
  <si>
    <t>Very Easy</t>
  </si>
  <si>
    <t>Easy</t>
  </si>
  <si>
    <t>Moderate</t>
  </si>
  <si>
    <t>Difficult</t>
  </si>
  <si>
    <t>Very Difficult</t>
  </si>
  <si>
    <t>% Very Easy</t>
  </si>
  <si>
    <t>% Easy</t>
  </si>
  <si>
    <t>% Moderate</t>
  </si>
  <si>
    <t>% Difficult</t>
  </si>
  <si>
    <t>% Very Difficult</t>
  </si>
  <si>
    <t>Average Road Cost ($/lineal m)</t>
  </si>
  <si>
    <t>Admin &amp; Overhead ($/m3)</t>
  </si>
  <si>
    <t>Post Logging ($/m3)</t>
  </si>
  <si>
    <t>Road Construction</t>
  </si>
  <si>
    <t>Harvest System (On-truck)</t>
  </si>
  <si>
    <t>Geographic Area</t>
  </si>
  <si>
    <t>Nass</t>
  </si>
  <si>
    <t>Kalum</t>
  </si>
  <si>
    <t>Kispiox</t>
  </si>
  <si>
    <t>Stumpage ($/m3)</t>
  </si>
  <si>
    <t>Total THLB Area (ha)</t>
  </si>
  <si>
    <t>THLB Area Age Class 5-9</t>
  </si>
  <si>
    <t>THLB Area Age Class 1-4</t>
  </si>
  <si>
    <t>Mature S/L vol</t>
  </si>
  <si>
    <t>ESSF wv</t>
  </si>
  <si>
    <t>ICHmc1a</t>
  </si>
  <si>
    <t>ICHmc2</t>
  </si>
  <si>
    <t>old growth</t>
  </si>
  <si>
    <t>2nd growth</t>
  </si>
  <si>
    <t>$/ha</t>
  </si>
  <si>
    <t>Silviculture cost</t>
  </si>
  <si>
    <t>data developed from local knowledge</t>
  </si>
  <si>
    <t>data derived from inventory analysis</t>
  </si>
  <si>
    <t>data from road density analysis</t>
  </si>
  <si>
    <t>data from haul calculation algorithm</t>
  </si>
  <si>
    <t>size of sub-unit of undeveloped area</t>
  </si>
  <si>
    <t>Total Avg Road Cost ($/m3)</t>
  </si>
  <si>
    <t>Average Road Cost ($/ undeveloped m3)</t>
  </si>
  <si>
    <t>Major infrastructure cost ($/m3)</t>
  </si>
  <si>
    <t>Major infrastructure cost (est)</t>
  </si>
  <si>
    <t>% of DLC_Unit Undeveloped</t>
  </si>
  <si>
    <t>Unit Number</t>
  </si>
  <si>
    <t>Unit Name</t>
  </si>
  <si>
    <t>THLB Area (ha) by DLC Unit</t>
  </si>
  <si>
    <t>Length of road (m)  in THLB by DLC Unit</t>
  </si>
  <si>
    <t>estimated THLB area developed (ha)</t>
  </si>
  <si>
    <t>Grand Totals</t>
  </si>
  <si>
    <t>Current haul rate ($/tonne-hour)</t>
  </si>
  <si>
    <t>Post-logging cost (default)</t>
  </si>
  <si>
    <t>Admin, Planning &amp; Overhead (default)</t>
  </si>
  <si>
    <t>Stumpage (default)</t>
  </si>
  <si>
    <t>Profit &amp; Risk (default)</t>
  </si>
  <si>
    <t>Infrastructure Development</t>
  </si>
  <si>
    <t>Hauling</t>
  </si>
  <si>
    <t>Post-Harvest</t>
  </si>
  <si>
    <t>Harvesting</t>
  </si>
  <si>
    <t>Area &amp; Volume summary</t>
  </si>
  <si>
    <t xml:space="preserve"> Profit &amp; Risk ($/m3)</t>
  </si>
  <si>
    <t>% THLB in Mature Age Classes (i.e. 5-9)</t>
  </si>
  <si>
    <t>% of THLB area CWHws1</t>
  </si>
  <si>
    <t>% of THLB area CWHws2</t>
  </si>
  <si>
    <t>% of THLB area ICHmc1</t>
  </si>
  <si>
    <t>% of THLB area ICHmc2</t>
  </si>
  <si>
    <t>% of THLB area ICHvc</t>
  </si>
  <si>
    <t>% of THLB area MHmm</t>
  </si>
  <si>
    <t>% of THLB area ESSFwv</t>
  </si>
  <si>
    <t>Total Merch Vol (m3)</t>
  </si>
  <si>
    <t>% of THLB area Other</t>
  </si>
  <si>
    <t>old</t>
  </si>
  <si>
    <t>2nd</t>
  </si>
  <si>
    <t>Wtd avg Silv ost $/ha</t>
  </si>
  <si>
    <t>Silv cost $/m3</t>
  </si>
  <si>
    <t>Mature vol/ha</t>
  </si>
  <si>
    <t>calculation on this sheet</t>
  </si>
  <si>
    <t>Destination</t>
  </si>
  <si>
    <t>Unit #</t>
  </si>
  <si>
    <t>Kitimat</t>
  </si>
  <si>
    <t>Terrace</t>
  </si>
  <si>
    <t>Stewart</t>
  </si>
  <si>
    <r>
      <t xml:space="preserve">Export haul Cycle time (hour) </t>
    </r>
    <r>
      <rPr>
        <i/>
        <sz val="11"/>
        <color theme="1"/>
        <rFont val="Calibri"/>
        <family val="2"/>
        <scheme val="minor"/>
      </rPr>
      <t>(Prince Rupert)</t>
    </r>
  </si>
  <si>
    <r>
      <t xml:space="preserve">Sawlog haul Cycle time (hour) </t>
    </r>
    <r>
      <rPr>
        <i/>
        <sz val="11"/>
        <color theme="1"/>
        <rFont val="Calibri"/>
        <family val="2"/>
        <scheme val="minor"/>
      </rPr>
      <t>(Terrace)</t>
    </r>
  </si>
  <si>
    <t>Weighted avg haul cost</t>
  </si>
  <si>
    <t>S/L</t>
  </si>
  <si>
    <t>Pulp</t>
  </si>
  <si>
    <t>Exp</t>
  </si>
  <si>
    <r>
      <t xml:space="preserve">Sawlog haul cost ($/m3) </t>
    </r>
    <r>
      <rPr>
        <i/>
        <sz val="11"/>
        <color theme="1"/>
        <rFont val="Calibri"/>
        <family val="2"/>
        <scheme val="minor"/>
      </rPr>
      <t>(Terrace)</t>
    </r>
  </si>
  <si>
    <r>
      <t xml:space="preserve">Export haul cost ($/m3) </t>
    </r>
    <r>
      <rPr>
        <i/>
        <sz val="11"/>
        <color theme="1"/>
        <rFont val="Calibri"/>
        <family val="2"/>
        <scheme val="minor"/>
      </rPr>
      <t>(Prince Rupert)</t>
    </r>
  </si>
  <si>
    <t>Sawlog vol</t>
  </si>
  <si>
    <t>Total Mature volume (m3)</t>
  </si>
  <si>
    <t xml:space="preserve">Cycle Times </t>
  </si>
  <si>
    <t>Prince Rupert</t>
  </si>
  <si>
    <t>Estimated Sawlog conversion, tonne to m3</t>
  </si>
  <si>
    <t>Estimated Export conversion, tonne to m3</t>
  </si>
  <si>
    <t>Road Management ($/m3)</t>
  </si>
  <si>
    <t>Road Management</t>
  </si>
  <si>
    <t>Terr-PR cycle time:</t>
  </si>
  <si>
    <t>Road Management ($/m³)</t>
  </si>
  <si>
    <t>Weighted avg Silv ost $/ha</t>
  </si>
  <si>
    <t>Sawlog (Terrace) DLC</t>
  </si>
  <si>
    <t>% that meets Sawlog grade</t>
  </si>
  <si>
    <t>Weighted Delivered Log Cost (DLC)</t>
  </si>
  <si>
    <t>Merch vol Age Class 1-4 (m3)</t>
  </si>
  <si>
    <t>Merch vol Age Class 5-9 (m3)</t>
  </si>
  <si>
    <t>= data entry field</t>
  </si>
  <si>
    <t>Profit &amp; Risk Cost ($/m³)</t>
  </si>
  <si>
    <t>MIN</t>
  </si>
  <si>
    <t>MAX</t>
  </si>
  <si>
    <t>Fibre (Stewart or Kitimat) DLC</t>
  </si>
  <si>
    <t>Estimated Fibrelog conversion, tonne to m3</t>
  </si>
  <si>
    <t>% that meets Fibre grade</t>
  </si>
  <si>
    <t>Mature Fibre Vol</t>
  </si>
  <si>
    <t>Fibre log haul Cycle time (hour) (Kitimat or Stewart)</t>
  </si>
  <si>
    <t>Fibre log haul cost ($/m3) (Kitimat or Stewart)</t>
  </si>
  <si>
    <t>Summary 2: Delivered Log Cost Units - Estimated Average Phase Costs for Forest Development</t>
  </si>
  <si>
    <t>Fibre vol that meets rank</t>
  </si>
  <si>
    <t>Delivered fibre log cost ($) of units that meet rank</t>
  </si>
  <si>
    <t>Weighted delivered cost of fibre from units ($/m3)</t>
  </si>
  <si>
    <t>Sawlog vol that meets rank</t>
  </si>
  <si>
    <t>Delivered sawlog cost ($) of units that meet rank</t>
  </si>
  <si>
    <t>Weighted delivered cost of sawlogs from units ($/m3)</t>
  </si>
  <si>
    <t>combined vol (fibre &amp; saw) req'd to meet sawlog rank</t>
  </si>
  <si>
    <t>Delivered log cost ($) of units that meet rank</t>
  </si>
  <si>
    <r>
      <t>Weighted delivered cost of all logs from ranked units ($/m</t>
    </r>
    <r>
      <rPr>
        <vertAlign val="superscript"/>
        <sz val="9"/>
        <color theme="1"/>
        <rFont val="Calibri"/>
        <family val="2"/>
        <scheme val="minor"/>
      </rPr>
      <t>3</t>
    </r>
    <r>
      <rPr>
        <sz val="9"/>
        <color theme="1"/>
        <rFont val="Calibri"/>
        <family val="2"/>
        <scheme val="minor"/>
      </rPr>
      <t>)</t>
    </r>
  </si>
  <si>
    <t>Volume that meets rank</t>
  </si>
  <si>
    <t>"Fixed" costs (Admin, O/H, Road mngt, post-log,  stumpage)</t>
  </si>
  <si>
    <t>Subtotal:- Logging cost prior to delivery ($/m³)</t>
  </si>
  <si>
    <t>Sawlog Hauling Cost (Terrace) ($/m³)</t>
  </si>
  <si>
    <t>fibrelog Hauling Cost (Kitimat or Stewart) ($/m³)</t>
  </si>
  <si>
    <t>Profit &amp; Risk ($/m³)</t>
  </si>
  <si>
    <t>% Sawlog Grade</t>
  </si>
  <si>
    <t>fibre vol</t>
  </si>
  <si>
    <t>fibre DLC rank</t>
  </si>
  <si>
    <t>sawlog DLC rank</t>
  </si>
  <si>
    <t>avg DLC rank</t>
  </si>
  <si>
    <t>Fibre log vol</t>
  </si>
  <si>
    <t>% Fibre log Grade</t>
  </si>
  <si>
    <t>Data input fields - data from inventory analysis</t>
  </si>
  <si>
    <t>data</t>
  </si>
  <si>
    <r>
      <t>m</t>
    </r>
    <r>
      <rPr>
        <vertAlign val="superscript"/>
        <sz val="11"/>
        <color theme="1"/>
        <rFont val="Calibri"/>
        <family val="2"/>
        <scheme val="minor"/>
      </rPr>
      <t>3</t>
    </r>
    <r>
      <rPr>
        <sz val="11"/>
        <color theme="1"/>
        <rFont val="Calibri"/>
        <family val="2"/>
        <scheme val="minor"/>
      </rPr>
      <t xml:space="preserve"> development target per km of road</t>
    </r>
  </si>
  <si>
    <t>major infrastructure cost for each sub-unit of undeveloped area</t>
  </si>
  <si>
    <t>undeveloped area (est ha)</t>
  </si>
  <si>
    <t xml:space="preserve">% undeveloped </t>
  </si>
  <si>
    <t>estimated area (ha) development target per km of road</t>
  </si>
  <si>
    <t xml:space="preserve">Estimated area (ha) development target per km of road: </t>
  </si>
  <si>
    <r>
      <t xml:space="preserve">Data input fields - </t>
    </r>
    <r>
      <rPr>
        <sz val="11"/>
        <color rgb="FF00B050"/>
        <rFont val="Calibri"/>
        <family val="2"/>
        <scheme val="minor"/>
      </rPr>
      <t>data locally developed</t>
    </r>
  </si>
  <si>
    <t>Comments on Delivered Log Cost Model workbook</t>
  </si>
  <si>
    <t>Input data fields are shown as yellow highlighted cells throughout the worksheet</t>
  </si>
  <si>
    <t>Data outputs are summarised into two tables on the "Summary1" and "Summary2" tabs</t>
  </si>
  <si>
    <t xml:space="preserve">The far right of the "Summary1" table includes an opportunity to rank and identify geographic units that could supply the lowest cost logs for fibre or sawlogs </t>
  </si>
  <si>
    <t>Summary 1: Delivered Log Cost Units - Estimated Average Phase Costs for Forest Development</t>
  </si>
  <si>
    <t>SEE RIGHT (starting at Column U) FOR RANKING OF FIBRE LOG, SAWLOG, and ALL LOG costs and volumes</t>
  </si>
  <si>
    <t>Prince Rupert DLC</t>
  </si>
  <si>
    <r>
      <t>Weighted delivered cost of all logs from ranked units ($/m</t>
    </r>
    <r>
      <rPr>
        <vertAlign val="superscript"/>
        <sz val="11"/>
        <color theme="1"/>
        <rFont val="Calibri"/>
        <family val="2"/>
        <scheme val="minor"/>
      </rPr>
      <t>3</t>
    </r>
    <r>
      <rPr>
        <sz val="11"/>
        <color theme="1"/>
        <rFont val="Calibri"/>
        <family val="2"/>
        <scheme val="minor"/>
      </rPr>
      <t>)</t>
    </r>
  </si>
  <si>
    <t>Development</t>
  </si>
  <si>
    <t xml:space="preserve">Area data, On-Truck information, and Phase Costs </t>
  </si>
  <si>
    <t>It is not recommended that the data in the yellow highlighted cells be changed in the original document, but that you instead make a copy of the workbook and then change the input data if desired</t>
  </si>
  <si>
    <t xml:space="preserve">If you change the number in the yellow highlight fields for Fibre log, Sawlog, and All log rankings in the Summary1 tab, you can "play" with the amount of available volume and the average delivered log cost of that volume </t>
  </si>
  <si>
    <t>FIBRE LOG ranking and weighted Delivered Log Cost</t>
  </si>
  <si>
    <t>SAWLOG ranking and weighted Delivered Log Cost</t>
  </si>
  <si>
    <t>ALL LOG ranking and weighted Delivered Log Cost</t>
  </si>
  <si>
    <t xml:space="preserve">For rankings, there are 128 geographic units, so that is the maiximum number to enter into the highlighted ranking cell. </t>
  </si>
  <si>
    <t xml:space="preserve">Once you enter a number, only the volumes and then the weighted costing of the units that are ranked higher than your inputed rank will be tallied. i.e. if you enter "16", only the 16 lowest delvered log cost units will be tallied </t>
  </si>
  <si>
    <t>(for rankings, there are 128 geographic units)</t>
  </si>
  <si>
    <t>This workbook is protected, so you can only change yellow highlighted cells.
Sorting and filtering is also turned off.</t>
  </si>
  <si>
    <t>A geographic unit that is ranked as "1" has the lowest average delivered log cost; a unit ranked as "128" has the highest DLC.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</si>
</sst>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 #,##0_-;_-* &quot;-&quot;??_-;_-@_-"/>
  </numFmts>
  <fonts count="2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0"/>
      <name val="Arial"/>
      <family val="2"/>
    </font>
    <font>
      <i/>
      <sz val="10"/>
      <name val="Arial"/>
      <family val="2"/>
    </font>
    <font>
      <i/>
      <sz val="11"/>
      <color rgb="FFFF0000"/>
      <name val="Calibri"/>
      <family val="2"/>
      <scheme val="minor"/>
    </font>
    <font>
      <b/>
      <i/>
      <sz val="10"/>
      <name val="Arial"/>
      <family val="2"/>
    </font>
    <font>
      <i/>
      <sz val="11"/>
      <color theme="1"/>
      <name val="Calibri"/>
      <family val="2"/>
      <scheme val="minor"/>
    </font>
    <font>
      <sz val="11"/>
      <color rgb="FF00B050"/>
      <name val="Calibri"/>
      <family val="2"/>
      <scheme val="minor"/>
    </font>
    <font>
      <b/>
      <sz val="11"/>
      <name val="Calibri"/>
      <family val="2"/>
      <scheme val="minor"/>
    </font>
    <font>
      <i/>
      <sz val="11"/>
      <name val="Calibri"/>
      <family val="2"/>
      <scheme val="minor"/>
    </font>
    <font>
      <b/>
      <i/>
      <sz val="11"/>
      <color theme="1"/>
      <name val="Calibri"/>
      <family val="2"/>
      <scheme val="minor"/>
    </font>
    <font>
      <sz val="9"/>
      <color theme="1"/>
      <name val="Calibri"/>
      <family val="2"/>
      <scheme val="minor"/>
    </font>
    <font>
      <vertAlign val="superscript"/>
      <sz val="9"/>
      <color theme="1"/>
      <name val="Calibri"/>
      <family val="2"/>
      <scheme val="minor"/>
    </font>
    <font>
      <sz val="11"/>
      <color theme="9" tint="-0.249977111117893"/>
      <name val="Calibri"/>
      <family val="2"/>
      <scheme val="minor"/>
    </font>
    <font>
      <vertAlign val="superscript"/>
      <sz val="11"/>
      <color theme="1"/>
      <name val="Calibri"/>
      <family val="2"/>
      <scheme val="minor"/>
    </font>
    <font>
      <b/>
      <sz val="11"/>
      <color rgb="FF00B050"/>
      <name val="Calibri"/>
      <family val="2"/>
      <scheme val="minor"/>
    </font>
    <font>
      <b/>
      <sz val="10"/>
      <color rgb="FF00B050"/>
      <name val="Arial"/>
      <family val="2"/>
    </font>
    <font>
      <b/>
      <sz val="14"/>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auto="1"/>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medium">
        <color indexed="64"/>
      </top>
      <bottom/>
      <diagonal/>
    </border>
    <border>
      <left style="thick">
        <color indexed="64"/>
      </left>
      <right/>
      <top/>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188">
    <xf numFmtId="0" fontId="0" fillId="0" borderId="0" xfId="0"/>
    <xf numFmtId="0" fontId="0" fillId="0" borderId="1" xfId="0" applyBorder="1" applyAlignment="1">
      <alignment horizontal="center" wrapText="1"/>
    </xf>
    <xf numFmtId="2" fontId="2" fillId="0" borderId="2" xfId="0" applyNumberFormat="1" applyFont="1" applyBorder="1" applyAlignment="1">
      <alignment horizontal="center"/>
    </xf>
    <xf numFmtId="0" fontId="1" fillId="0" borderId="0" xfId="0" applyFont="1"/>
    <xf numFmtId="0" fontId="0" fillId="0" borderId="0" xfId="0" applyAlignment="1">
      <alignment horizontal="right"/>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Border="1" applyAlignment="1">
      <alignment horizontal="center"/>
    </xf>
    <xf numFmtId="2" fontId="0" fillId="0" borderId="0" xfId="0" applyNumberFormat="1"/>
    <xf numFmtId="0" fontId="0" fillId="0" borderId="0" xfId="0" applyAlignment="1">
      <alignment horizontal="center"/>
    </xf>
    <xf numFmtId="0" fontId="0" fillId="0" borderId="0" xfId="0" applyFill="1"/>
    <xf numFmtId="0" fontId="1" fillId="0" borderId="0" xfId="0" applyFont="1" applyFill="1"/>
    <xf numFmtId="0" fontId="0" fillId="0" borderId="5" xfId="0" applyFill="1" applyBorder="1" applyAlignment="1">
      <alignment horizontal="center"/>
    </xf>
    <xf numFmtId="0" fontId="0" fillId="0" borderId="0" xfId="0" applyFill="1" applyBorder="1"/>
    <xf numFmtId="0" fontId="0" fillId="0" borderId="0" xfId="0" applyFill="1" applyBorder="1" applyAlignment="1">
      <alignment horizontal="center" wrapText="1"/>
    </xf>
    <xf numFmtId="0" fontId="0" fillId="0" borderId="10" xfId="0" applyBorder="1" applyAlignment="1">
      <alignment horizontal="center"/>
    </xf>
    <xf numFmtId="0" fontId="7" fillId="0" borderId="0" xfId="0" applyFont="1"/>
    <xf numFmtId="0" fontId="2" fillId="4" borderId="2" xfId="0" applyFont="1" applyFill="1" applyBorder="1" applyAlignment="1">
      <alignment horizontal="center"/>
    </xf>
    <xf numFmtId="0" fontId="2" fillId="4" borderId="2" xfId="0" applyFont="1" applyFill="1" applyBorder="1" applyAlignment="1">
      <alignment horizontal="left"/>
    </xf>
    <xf numFmtId="0" fontId="2" fillId="4" borderId="6" xfId="0" applyFont="1" applyFill="1" applyBorder="1" applyAlignment="1">
      <alignment horizontal="left"/>
    </xf>
    <xf numFmtId="0" fontId="2" fillId="4" borderId="7" xfId="0" applyFont="1" applyFill="1" applyBorder="1" applyAlignment="1">
      <alignment horizontal="center"/>
    </xf>
    <xf numFmtId="0" fontId="2" fillId="4" borderId="8" xfId="0" applyFont="1" applyFill="1" applyBorder="1" applyAlignment="1">
      <alignment horizontal="center"/>
    </xf>
    <xf numFmtId="2" fontId="2" fillId="4" borderId="9" xfId="0" applyNumberFormat="1" applyFont="1" applyFill="1" applyBorder="1" applyAlignment="1">
      <alignment horizontal="center"/>
    </xf>
    <xf numFmtId="0" fontId="0" fillId="5" borderId="3" xfId="0" applyFill="1" applyBorder="1" applyAlignment="1">
      <alignment horizontal="center" wrapText="1"/>
    </xf>
    <xf numFmtId="0" fontId="0" fillId="5" borderId="1" xfId="0" applyFill="1" applyBorder="1" applyAlignment="1">
      <alignment horizontal="center" wrapText="1"/>
    </xf>
    <xf numFmtId="0" fontId="0" fillId="0" borderId="0" xfId="0" applyFill="1" applyBorder="1" applyAlignment="1">
      <alignment horizontal="right"/>
    </xf>
    <xf numFmtId="0" fontId="0" fillId="0" borderId="0" xfId="0" applyFill="1" applyBorder="1" applyAlignment="1">
      <alignment horizontal="right" wrapText="1"/>
    </xf>
    <xf numFmtId="0" fontId="0" fillId="6" borderId="0" xfId="0" applyFill="1"/>
    <xf numFmtId="0" fontId="0" fillId="5" borderId="0" xfId="0" applyFill="1"/>
    <xf numFmtId="0" fontId="0" fillId="6" borderId="1" xfId="0" applyFill="1" applyBorder="1" applyAlignment="1">
      <alignment horizontal="center" wrapText="1"/>
    </xf>
    <xf numFmtId="0" fontId="0" fillId="7" borderId="1" xfId="0" applyFill="1" applyBorder="1" applyAlignment="1">
      <alignment horizontal="center" wrapText="1"/>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3" borderId="0" xfId="0" applyFill="1"/>
    <xf numFmtId="0" fontId="0" fillId="8" borderId="0" xfId="0" applyFill="1"/>
    <xf numFmtId="0" fontId="0" fillId="8" borderId="4" xfId="0" applyFill="1" applyBorder="1" applyAlignment="1">
      <alignment horizontal="center" wrapText="1"/>
    </xf>
    <xf numFmtId="0" fontId="0" fillId="8" borderId="1" xfId="0" applyFont="1" applyFill="1" applyBorder="1" applyAlignment="1">
      <alignment horizontal="center" wrapText="1"/>
    </xf>
    <xf numFmtId="0" fontId="0" fillId="7" borderId="0" xfId="0" applyFill="1"/>
    <xf numFmtId="0" fontId="0" fillId="8" borderId="1" xfId="0" applyFill="1" applyBorder="1" applyAlignment="1">
      <alignment horizontal="center" wrapText="1"/>
    </xf>
    <xf numFmtId="0" fontId="0" fillId="8" borderId="3" xfId="0" applyFill="1" applyBorder="1" applyAlignment="1">
      <alignment horizontal="center" wrapText="1"/>
    </xf>
    <xf numFmtId="165" fontId="0" fillId="0" borderId="1" xfId="0" applyNumberFormat="1" applyBorder="1" applyAlignment="1">
      <alignment horizontal="center"/>
    </xf>
    <xf numFmtId="9" fontId="2" fillId="4" borderId="9" xfId="1" applyFont="1" applyFill="1" applyBorder="1" applyAlignment="1">
      <alignment horizontal="center"/>
    </xf>
    <xf numFmtId="1" fontId="2" fillId="4" borderId="9" xfId="0" applyNumberFormat="1" applyFont="1" applyFill="1" applyBorder="1" applyAlignment="1">
      <alignment horizontal="center"/>
    </xf>
    <xf numFmtId="0" fontId="0" fillId="0" borderId="1" xfId="0" applyBorder="1" applyAlignment="1">
      <alignment horizontal="center"/>
    </xf>
    <xf numFmtId="0" fontId="8" fillId="0" borderId="1" xfId="0" applyFont="1" applyBorder="1" applyAlignment="1">
      <alignment horizontal="right"/>
    </xf>
    <xf numFmtId="0" fontId="0" fillId="2" borderId="0" xfId="0" applyFill="1" applyAlignment="1">
      <alignment horizontal="center"/>
    </xf>
    <xf numFmtId="9" fontId="2" fillId="4" borderId="6" xfId="1" applyFont="1" applyFill="1" applyBorder="1" applyAlignment="1">
      <alignment horizontal="center"/>
    </xf>
    <xf numFmtId="2" fontId="1" fillId="0" borderId="2" xfId="0" applyNumberFormat="1" applyFont="1" applyBorder="1" applyAlignment="1">
      <alignment horizontal="center"/>
    </xf>
    <xf numFmtId="2" fontId="10" fillId="4" borderId="9" xfId="0" applyNumberFormat="1" applyFont="1" applyFill="1" applyBorder="1" applyAlignment="1">
      <alignment horizontal="center"/>
    </xf>
    <xf numFmtId="0" fontId="0" fillId="8" borderId="4" xfId="0" applyFont="1" applyFill="1" applyBorder="1" applyAlignment="1">
      <alignment horizontal="center" wrapText="1"/>
    </xf>
    <xf numFmtId="0" fontId="1" fillId="0" borderId="10" xfId="0" applyFont="1" applyBorder="1" applyAlignment="1">
      <alignment horizontal="center"/>
    </xf>
    <xf numFmtId="1" fontId="2" fillId="4" borderId="6" xfId="0" applyNumberFormat="1" applyFont="1" applyFill="1" applyBorder="1" applyAlignment="1">
      <alignment horizontal="center"/>
    </xf>
    <xf numFmtId="2" fontId="1" fillId="0" borderId="10" xfId="0" applyNumberFormat="1" applyFont="1" applyBorder="1" applyAlignment="1">
      <alignment horizontal="center"/>
    </xf>
    <xf numFmtId="165" fontId="2" fillId="4" borderId="6" xfId="0" applyNumberFormat="1" applyFont="1" applyFill="1" applyBorder="1" applyAlignment="1">
      <alignment horizontal="left"/>
    </xf>
    <xf numFmtId="165" fontId="2" fillId="4" borderId="6" xfId="0" applyNumberFormat="1" applyFont="1" applyFill="1" applyBorder="1" applyAlignment="1">
      <alignment horizontal="center"/>
    </xf>
    <xf numFmtId="9" fontId="2" fillId="4" borderId="6" xfId="1" applyFont="1" applyFill="1" applyBorder="1" applyAlignment="1">
      <alignment horizontal="left"/>
    </xf>
    <xf numFmtId="2" fontId="2" fillId="4" borderId="11" xfId="1" applyNumberFormat="1" applyFont="1" applyFill="1" applyBorder="1" applyAlignment="1">
      <alignment horizontal="center"/>
    </xf>
    <xf numFmtId="0" fontId="0" fillId="0" borderId="0" xfId="0" applyBorder="1" applyAlignment="1">
      <alignment horizontal="right"/>
    </xf>
    <xf numFmtId="0" fontId="0" fillId="0" borderId="0" xfId="0" applyFill="1" applyAlignment="1">
      <alignment horizontal="right"/>
    </xf>
    <xf numFmtId="0" fontId="0" fillId="2" borderId="0" xfId="0" applyFill="1"/>
    <xf numFmtId="2" fontId="2" fillId="4" borderId="2" xfId="0" applyNumberFormat="1" applyFont="1" applyFill="1" applyBorder="1" applyAlignment="1">
      <alignment horizontal="left"/>
    </xf>
    <xf numFmtId="2" fontId="0" fillId="0" borderId="2" xfId="0" applyNumberFormat="1"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left"/>
    </xf>
    <xf numFmtId="2" fontId="0" fillId="0" borderId="2" xfId="0" applyNumberFormat="1" applyFill="1" applyBorder="1" applyAlignment="1">
      <alignment horizontal="center"/>
    </xf>
    <xf numFmtId="2" fontId="0" fillId="0" borderId="10" xfId="0" applyNumberFormat="1" applyBorder="1" applyAlignment="1">
      <alignment horizontal="center"/>
    </xf>
    <xf numFmtId="0" fontId="1" fillId="0" borderId="12" xfId="0" applyFont="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1" fontId="2" fillId="0" borderId="6" xfId="0" applyNumberFormat="1" applyFont="1" applyFill="1" applyBorder="1" applyAlignment="1">
      <alignment horizontal="center"/>
    </xf>
    <xf numFmtId="0" fontId="1" fillId="9" borderId="0" xfId="0" applyFont="1" applyFill="1" applyAlignment="1">
      <alignment horizontal="center"/>
    </xf>
    <xf numFmtId="0" fontId="8" fillId="0" borderId="0" xfId="0" applyFont="1" applyAlignment="1">
      <alignment horizontal="right"/>
    </xf>
    <xf numFmtId="0" fontId="2" fillId="0" borderId="0" xfId="0" applyFont="1"/>
    <xf numFmtId="0" fontId="11" fillId="0" borderId="0" xfId="0" applyFont="1"/>
    <xf numFmtId="0" fontId="2" fillId="0" borderId="1" xfId="0" applyFont="1" applyBorder="1" applyAlignment="1">
      <alignment horizontal="center" wrapText="1"/>
    </xf>
    <xf numFmtId="2" fontId="2" fillId="0" borderId="2" xfId="0" applyNumberFormat="1" applyFont="1" applyFill="1" applyBorder="1" applyAlignment="1">
      <alignment horizontal="center"/>
    </xf>
    <xf numFmtId="0" fontId="2" fillId="8" borderId="1" xfId="0" applyFont="1" applyFill="1" applyBorder="1" applyAlignment="1">
      <alignment horizontal="center" wrapText="1"/>
    </xf>
    <xf numFmtId="0" fontId="10" fillId="0" borderId="2" xfId="0" applyFont="1" applyBorder="1" applyAlignment="1">
      <alignment horizontal="center"/>
    </xf>
    <xf numFmtId="0" fontId="10" fillId="0" borderId="10" xfId="0" applyFont="1" applyBorder="1" applyAlignment="1">
      <alignment horizontal="center"/>
    </xf>
    <xf numFmtId="9" fontId="0" fillId="0" borderId="0" xfId="0" applyNumberFormat="1"/>
    <xf numFmtId="0" fontId="0" fillId="0" borderId="0" xfId="0" quotePrefix="1"/>
    <xf numFmtId="165" fontId="2" fillId="0" borderId="6" xfId="0" applyNumberFormat="1" applyFont="1" applyFill="1" applyBorder="1" applyAlignment="1">
      <alignment horizontal="center"/>
    </xf>
    <xf numFmtId="2" fontId="10" fillId="0" borderId="6" xfId="0" applyNumberFormat="1" applyFont="1" applyFill="1" applyBorder="1" applyAlignment="1">
      <alignment horizontal="center"/>
    </xf>
    <xf numFmtId="0" fontId="2" fillId="0" borderId="2" xfId="0" applyFont="1" applyFill="1" applyBorder="1" applyAlignment="1">
      <alignment horizontal="left"/>
    </xf>
    <xf numFmtId="1" fontId="0" fillId="0" borderId="17" xfId="0" applyNumberFormat="1" applyFill="1" applyBorder="1" applyAlignment="1">
      <alignment horizontal="center"/>
    </xf>
    <xf numFmtId="1" fontId="0" fillId="0" borderId="10" xfId="0" applyNumberFormat="1" applyFill="1" applyBorder="1" applyAlignment="1">
      <alignment horizontal="center"/>
    </xf>
    <xf numFmtId="2" fontId="0" fillId="0" borderId="10" xfId="0" applyNumberFormat="1" applyFill="1" applyBorder="1" applyAlignment="1">
      <alignment horizontal="center"/>
    </xf>
    <xf numFmtId="2" fontId="0" fillId="0" borderId="18" xfId="0" applyNumberFormat="1" applyFill="1" applyBorder="1" applyAlignment="1">
      <alignment horizontal="center"/>
    </xf>
    <xf numFmtId="1" fontId="0" fillId="0" borderId="19" xfId="0" applyNumberFormat="1" applyFill="1" applyBorder="1" applyAlignment="1">
      <alignment horizontal="center"/>
    </xf>
    <xf numFmtId="1" fontId="0" fillId="0" borderId="20" xfId="0" applyNumberFormat="1" applyFill="1" applyBorder="1" applyAlignment="1">
      <alignment horizontal="center"/>
    </xf>
    <xf numFmtId="2" fontId="0" fillId="0" borderId="20" xfId="0" applyNumberFormat="1" applyFill="1" applyBorder="1" applyAlignment="1">
      <alignment horizontal="center"/>
    </xf>
    <xf numFmtId="2" fontId="0" fillId="0" borderId="21" xfId="0" applyNumberFormat="1" applyFill="1" applyBorder="1" applyAlignment="1">
      <alignment horizontal="center"/>
    </xf>
    <xf numFmtId="166" fontId="0" fillId="0" borderId="0" xfId="2" applyNumberFormat="1" applyFont="1" applyFill="1" applyBorder="1"/>
    <xf numFmtId="166" fontId="0" fillId="0" borderId="0" xfId="2" applyNumberFormat="1" applyFont="1" applyAlignment="1">
      <alignment horizontal="center"/>
    </xf>
    <xf numFmtId="0" fontId="1" fillId="0" borderId="0" xfId="0" applyFont="1" applyAlignment="1">
      <alignment horizontal="center"/>
    </xf>
    <xf numFmtId="0" fontId="0" fillId="0" borderId="6" xfId="0" applyFill="1" applyBorder="1" applyAlignment="1">
      <alignment horizontal="left"/>
    </xf>
    <xf numFmtId="2" fontId="0" fillId="0" borderId="0" xfId="0" applyNumberFormat="1" applyAlignment="1">
      <alignment horizontal="center"/>
    </xf>
    <xf numFmtId="0" fontId="0" fillId="11" borderId="0" xfId="0" applyFill="1"/>
    <xf numFmtId="164" fontId="0" fillId="6" borderId="0" xfId="0" applyNumberFormat="1" applyFill="1"/>
    <xf numFmtId="0" fontId="8" fillId="11" borderId="5" xfId="0" applyFont="1" applyFill="1" applyBorder="1" applyAlignment="1">
      <alignment horizontal="center" vertical="top" wrapText="1"/>
    </xf>
    <xf numFmtId="0" fontId="0" fillId="11" borderId="5"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0" xfId="0" applyFill="1" applyAlignment="1">
      <alignment horizontal="center" vertical="center" wrapText="1"/>
    </xf>
    <xf numFmtId="0" fontId="0" fillId="7" borderId="5"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wrapText="1"/>
    </xf>
    <xf numFmtId="0" fontId="0" fillId="6" borderId="5" xfId="0" applyFont="1" applyFill="1" applyBorder="1" applyAlignment="1">
      <alignment horizontal="center" vertical="center" wrapText="1"/>
    </xf>
    <xf numFmtId="1" fontId="0" fillId="0" borderId="0" xfId="0" applyNumberFormat="1"/>
    <xf numFmtId="164" fontId="0" fillId="0" borderId="0" xfId="0" applyNumberFormat="1"/>
    <xf numFmtId="1" fontId="0" fillId="0" borderId="5" xfId="0" applyNumberFormat="1" applyBorder="1"/>
    <xf numFmtId="0" fontId="0" fillId="0" borderId="0" xfId="0" applyNumberFormat="1"/>
    <xf numFmtId="164" fontId="0" fillId="0" borderId="0" xfId="2" applyNumberFormat="1" applyFont="1" applyAlignment="1">
      <alignment horizontal="center"/>
    </xf>
    <xf numFmtId="0" fontId="15" fillId="2" borderId="0" xfId="0" applyFont="1" applyFill="1" applyAlignment="1">
      <alignment horizontal="center"/>
    </xf>
    <xf numFmtId="0" fontId="1" fillId="0" borderId="0" xfId="0" applyFont="1" applyFill="1" applyAlignment="1">
      <alignment horizontal="center"/>
    </xf>
    <xf numFmtId="0" fontId="0" fillId="0" borderId="11" xfId="0" applyBorder="1" applyAlignment="1">
      <alignment horizontal="center"/>
    </xf>
    <xf numFmtId="165" fontId="0" fillId="0" borderId="2" xfId="0" applyNumberFormat="1" applyBorder="1" applyAlignment="1">
      <alignment horizontal="center"/>
    </xf>
    <xf numFmtId="9" fontId="0" fillId="0" borderId="2" xfId="1" applyFont="1" applyFill="1" applyBorder="1" applyAlignment="1">
      <alignment horizontal="center"/>
    </xf>
    <xf numFmtId="165" fontId="0" fillId="0" borderId="10" xfId="0" applyNumberFormat="1" applyBorder="1" applyAlignment="1">
      <alignment horizontal="center"/>
    </xf>
    <xf numFmtId="9" fontId="0" fillId="0" borderId="10" xfId="1" applyFont="1" applyFill="1" applyBorder="1" applyAlignment="1">
      <alignment horizontal="center"/>
    </xf>
    <xf numFmtId="0" fontId="0" fillId="0" borderId="1" xfId="0" applyFill="1" applyBorder="1" applyAlignment="1">
      <alignment horizontal="center" wrapText="1"/>
    </xf>
    <xf numFmtId="165" fontId="8" fillId="0" borderId="1" xfId="0" applyNumberFormat="1" applyFont="1" applyBorder="1" applyAlignment="1">
      <alignment horizontal="center"/>
    </xf>
    <xf numFmtId="9" fontId="8" fillId="0" borderId="1" xfId="1" applyFont="1" applyBorder="1" applyAlignment="1">
      <alignment horizontal="center"/>
    </xf>
    <xf numFmtId="0" fontId="1" fillId="0" borderId="1"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10" borderId="0" xfId="0" applyFont="1" applyFill="1" applyAlignment="1">
      <alignment wrapText="1"/>
    </xf>
    <xf numFmtId="0" fontId="8" fillId="7" borderId="24" xfId="0" applyFont="1" applyFill="1" applyBorder="1" applyAlignment="1">
      <alignment horizontal="center" vertical="top" wrapText="1"/>
    </xf>
    <xf numFmtId="0" fontId="0" fillId="0" borderId="25" xfId="0" applyBorder="1"/>
    <xf numFmtId="0" fontId="8" fillId="6" borderId="24" xfId="0" applyFont="1" applyFill="1" applyBorder="1" applyAlignment="1">
      <alignment horizontal="center" vertical="top" wrapText="1"/>
    </xf>
    <xf numFmtId="0" fontId="0" fillId="0" borderId="0" xfId="0" applyFont="1"/>
    <xf numFmtId="0" fontId="0" fillId="0" borderId="0" xfId="0" applyFont="1" applyAlignment="1">
      <alignment horizontal="right"/>
    </xf>
    <xf numFmtId="0" fontId="0" fillId="0" borderId="1" xfId="0" applyFont="1" applyBorder="1" applyAlignment="1">
      <alignment horizontal="center" wrapText="1"/>
    </xf>
    <xf numFmtId="0" fontId="0" fillId="0" borderId="2" xfId="0" applyFont="1" applyFill="1" applyBorder="1" applyAlignment="1">
      <alignment horizontal="center"/>
    </xf>
    <xf numFmtId="2" fontId="0" fillId="0" borderId="2" xfId="0" applyNumberFormat="1" applyFont="1" applyFill="1" applyBorder="1" applyAlignment="1">
      <alignment horizontal="center"/>
    </xf>
    <xf numFmtId="1" fontId="0" fillId="0" borderId="2" xfId="0" applyNumberFormat="1" applyFont="1" applyFill="1" applyBorder="1" applyAlignment="1">
      <alignment horizontal="center"/>
    </xf>
    <xf numFmtId="0" fontId="0" fillId="0" borderId="2" xfId="0" applyFont="1" applyFill="1" applyBorder="1" applyAlignment="1">
      <alignment horizontal="left"/>
    </xf>
    <xf numFmtId="0" fontId="6" fillId="0" borderId="0" xfId="0" applyFont="1"/>
    <xf numFmtId="164" fontId="1" fillId="6" borderId="0" xfId="0" applyNumberFormat="1" applyFont="1" applyFill="1"/>
    <xf numFmtId="166" fontId="1" fillId="6" borderId="0" xfId="0" applyNumberFormat="1" applyFont="1" applyFill="1"/>
    <xf numFmtId="164" fontId="1" fillId="7" borderId="0" xfId="0" applyNumberFormat="1" applyFont="1" applyFill="1"/>
    <xf numFmtId="166" fontId="1" fillId="7" borderId="0" xfId="0" applyNumberFormat="1" applyFont="1" applyFill="1"/>
    <xf numFmtId="164" fontId="1" fillId="11" borderId="0" xfId="0" applyNumberFormat="1" applyFont="1" applyFill="1"/>
    <xf numFmtId="166" fontId="1" fillId="11" borderId="0" xfId="0" applyNumberFormat="1" applyFont="1" applyFill="1"/>
    <xf numFmtId="166" fontId="1" fillId="7" borderId="5" xfId="0" applyNumberFormat="1" applyFont="1" applyFill="1" applyBorder="1"/>
    <xf numFmtId="0" fontId="0" fillId="7" borderId="0" xfId="0" applyFont="1" applyFill="1"/>
    <xf numFmtId="0" fontId="0" fillId="0" borderId="5" xfId="0" applyFont="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166" fontId="10" fillId="0" borderId="1" xfId="2" applyNumberFormat="1" applyFont="1" applyBorder="1" applyAlignment="1">
      <alignment horizontal="center"/>
    </xf>
    <xf numFmtId="165" fontId="10" fillId="0" borderId="1" xfId="0" applyNumberFormat="1" applyFont="1" applyBorder="1" applyAlignment="1">
      <alignment horizontal="center"/>
    </xf>
    <xf numFmtId="2" fontId="10" fillId="0" borderId="10" xfId="0" applyNumberFormat="1" applyFont="1" applyBorder="1" applyAlignment="1">
      <alignment horizontal="center"/>
    </xf>
    <xf numFmtId="0" fontId="19" fillId="0" borderId="0" xfId="0" applyFont="1"/>
    <xf numFmtId="0" fontId="19" fillId="0" borderId="0" xfId="0" applyFont="1" applyAlignment="1">
      <alignment horizontal="left"/>
    </xf>
    <xf numFmtId="0" fontId="19" fillId="0" borderId="0" xfId="0" applyFont="1" applyFill="1"/>
    <xf numFmtId="0" fontId="0" fillId="0" borderId="0" xfId="0" applyAlignment="1">
      <alignment wrapText="1"/>
    </xf>
    <xf numFmtId="0" fontId="12" fillId="0" borderId="0" xfId="0" applyFont="1" applyAlignment="1">
      <alignment wrapText="1"/>
    </xf>
    <xf numFmtId="0" fontId="8" fillId="0" borderId="0" xfId="0" applyFont="1"/>
    <xf numFmtId="0" fontId="0" fillId="0" borderId="0" xfId="0" applyFont="1" applyAlignment="1">
      <alignment wrapText="1"/>
    </xf>
    <xf numFmtId="0" fontId="12" fillId="2" borderId="26" xfId="0" applyFont="1" applyFill="1" applyBorder="1" applyAlignment="1" applyProtection="1">
      <alignment horizontal="center" vertical="top"/>
      <protection locked="0"/>
    </xf>
    <xf numFmtId="0" fontId="12" fillId="2" borderId="22" xfId="0" applyFont="1" applyFill="1" applyBorder="1" applyAlignment="1" applyProtection="1">
      <alignment horizontal="center" vertical="top"/>
      <protection locked="0"/>
    </xf>
    <xf numFmtId="165" fontId="2" fillId="2" borderId="6" xfId="0" applyNumberFormat="1" applyFont="1" applyFill="1" applyBorder="1" applyAlignment="1" applyProtection="1">
      <alignment horizontal="center"/>
      <protection locked="0"/>
    </xf>
    <xf numFmtId="9" fontId="9" fillId="2" borderId="6" xfId="1" applyFont="1" applyFill="1" applyBorder="1" applyAlignment="1" applyProtection="1">
      <alignment horizontal="center"/>
      <protection locked="0"/>
    </xf>
    <xf numFmtId="165" fontId="2" fillId="2" borderId="6" xfId="0" applyNumberFormat="1" applyFont="1" applyFill="1" applyBorder="1" applyAlignment="1" applyProtection="1">
      <alignment horizontal="left"/>
      <protection locked="0"/>
    </xf>
    <xf numFmtId="1" fontId="2" fillId="2" borderId="6" xfId="0" applyNumberFormat="1" applyFont="1" applyFill="1" applyBorder="1" applyAlignment="1" applyProtection="1">
      <alignment horizontal="left"/>
      <protection locked="0"/>
    </xf>
    <xf numFmtId="0" fontId="9" fillId="2" borderId="7"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18" fillId="2" borderId="0" xfId="0" applyFont="1" applyFill="1" applyAlignment="1" applyProtection="1">
      <alignment horizontal="center"/>
      <protection locked="0"/>
    </xf>
    <xf numFmtId="0" fontId="17" fillId="2" borderId="0" xfId="0" applyFont="1" applyFill="1" applyAlignment="1" applyProtection="1">
      <alignment horizontal="center"/>
      <protection locked="0"/>
    </xf>
    <xf numFmtId="0" fontId="17" fillId="2" borderId="0" xfId="0" applyFont="1" applyFill="1" applyProtection="1">
      <protection locked="0"/>
    </xf>
    <xf numFmtId="0" fontId="2" fillId="2" borderId="0" xfId="0" applyFont="1" applyFill="1" applyAlignment="1" applyProtection="1">
      <alignment horizontal="center"/>
      <protection locked="0"/>
    </xf>
    <xf numFmtId="2" fontId="17" fillId="2" borderId="0" xfId="0" applyNumberFormat="1" applyFont="1" applyFill="1" applyAlignment="1" applyProtection="1">
      <alignment horizontal="center"/>
      <protection locked="0"/>
    </xf>
    <xf numFmtId="9" fontId="17" fillId="2" borderId="0" xfId="1" applyFont="1" applyFill="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7" fillId="2" borderId="16" xfId="0" applyNumberFormat="1" applyFont="1" applyFill="1" applyBorder="1" applyProtection="1">
      <protection locked="0"/>
    </xf>
    <xf numFmtId="165" fontId="0" fillId="2" borderId="11" xfId="0" applyNumberFormat="1" applyFill="1" applyBorder="1" applyAlignment="1" applyProtection="1">
      <alignment horizontal="center"/>
      <protection locked="0"/>
    </xf>
    <xf numFmtId="165" fontId="0" fillId="2" borderId="10" xfId="0" applyNumberFormat="1" applyFill="1" applyBorder="1" applyAlignment="1" applyProtection="1">
      <alignment horizontal="center"/>
      <protection locked="0"/>
    </xf>
    <xf numFmtId="9" fontId="2" fillId="2" borderId="6" xfId="1" applyFont="1" applyFill="1" applyBorder="1" applyAlignment="1" applyProtection="1">
      <alignment horizontal="left"/>
      <protection locked="0"/>
    </xf>
    <xf numFmtId="2" fontId="0" fillId="2" borderId="0" xfId="0" applyNumberFormat="1" applyFill="1" applyProtection="1">
      <protection locked="0"/>
    </xf>
    <xf numFmtId="0" fontId="0" fillId="0" borderId="0" xfId="0" applyAlignment="1">
      <alignment horizontal="left" wrapText="1"/>
    </xf>
    <xf numFmtId="0" fontId="2" fillId="0" borderId="0" xfId="0" applyFont="1" applyAlignment="1">
      <alignment horizontal="left" wrapText="1"/>
    </xf>
    <xf numFmtId="0" fontId="12" fillId="7" borderId="23" xfId="0" applyFont="1" applyFill="1" applyBorder="1" applyAlignment="1">
      <alignment horizontal="center"/>
    </xf>
    <xf numFmtId="0" fontId="12" fillId="11" borderId="23" xfId="0" applyFont="1" applyFill="1" applyBorder="1" applyAlignment="1">
      <alignment horizontal="center"/>
    </xf>
    <xf numFmtId="0" fontId="12" fillId="6" borderId="23" xfId="0" applyFont="1" applyFill="1" applyBorder="1" applyAlignment="1">
      <alignment horizontal="center"/>
    </xf>
    <xf numFmtId="0" fontId="1" fillId="9" borderId="0" xfId="0" applyFont="1" applyFill="1" applyAlignment="1">
      <alignment horizontal="center"/>
    </xf>
    <xf numFmtId="0" fontId="1" fillId="10" borderId="0" xfId="0" applyFont="1" applyFill="1" applyAlignment="1">
      <alignment horizontal="center"/>
    </xf>
    <xf numFmtId="0" fontId="1" fillId="10" borderId="0" xfId="0" applyFont="1" applyFill="1" applyAlignment="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352425</xdr:colOff>
      <xdr:row>4</xdr:row>
      <xdr:rowOff>104775</xdr:rowOff>
    </xdr:from>
    <xdr:to>
      <xdr:col>9</xdr:col>
      <xdr:colOff>0</xdr:colOff>
      <xdr:row>4</xdr:row>
      <xdr:rowOff>104776</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2334875" y="485775"/>
          <a:ext cx="828675" cy="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KBC%20(Kitselas%20Band)\NW%20Future%20Products%20and%20supply%20streams\Delivered%20Log%20Costs\Phase%20cost%20info%20for%20DLC\Working%20Phase_Costs%20for_KBC_Del_Log_Cost_20190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eet1"/>
      <sheetName val="On-truck"/>
      <sheetName val="Hauling"/>
      <sheetName val="Biomass"/>
      <sheetName val="Development"/>
      <sheetName val="Silviculture"/>
    </sheetNames>
    <sheetDataSet>
      <sheetData sheetId="0"/>
      <sheetData sheetId="1"/>
      <sheetData sheetId="2">
        <row r="18">
          <cell r="M18">
            <v>0.65</v>
          </cell>
          <cell r="N18">
            <v>0.35</v>
          </cell>
          <cell r="BC18">
            <v>19.154529443575001</v>
          </cell>
          <cell r="BD18">
            <v>24.098106871345031</v>
          </cell>
        </row>
        <row r="19">
          <cell r="M19">
            <v>0.6</v>
          </cell>
          <cell r="N19">
            <v>0.4</v>
          </cell>
          <cell r="BC19">
            <v>18.552003414163234</v>
          </cell>
          <cell r="BD19">
            <v>26.264032573959408</v>
          </cell>
        </row>
        <row r="20">
          <cell r="M20">
            <v>0.65</v>
          </cell>
          <cell r="N20">
            <v>0.35</v>
          </cell>
          <cell r="BC20">
            <v>14.958897531810296</v>
          </cell>
          <cell r="BD20">
            <v>28.512073096835227</v>
          </cell>
        </row>
        <row r="21">
          <cell r="M21">
            <v>0.6</v>
          </cell>
          <cell r="N21">
            <v>0.4</v>
          </cell>
          <cell r="BC21">
            <v>15.356268798701302</v>
          </cell>
          <cell r="BD21">
            <v>31.155877166625086</v>
          </cell>
        </row>
        <row r="22">
          <cell r="M22">
            <v>0.6</v>
          </cell>
          <cell r="N22">
            <v>0.4</v>
          </cell>
          <cell r="BC22">
            <v>14.437451954887221</v>
          </cell>
          <cell r="BD22">
            <v>28.487507135296767</v>
          </cell>
        </row>
        <row r="23">
          <cell r="M23">
            <v>0.6</v>
          </cell>
          <cell r="N23">
            <v>0.4</v>
          </cell>
          <cell r="BC23">
            <v>17.631026954887218</v>
          </cell>
          <cell r="BD23">
            <v>32.3907654686301</v>
          </cell>
        </row>
        <row r="24">
          <cell r="M24">
            <v>0.6</v>
          </cell>
          <cell r="N24">
            <v>0.4</v>
          </cell>
          <cell r="BC24">
            <v>14.958897531810296</v>
          </cell>
          <cell r="BD24">
            <v>28.512073096835227</v>
          </cell>
        </row>
        <row r="25">
          <cell r="M25">
            <v>0.6</v>
          </cell>
          <cell r="N25">
            <v>0.4</v>
          </cell>
          <cell r="BC25">
            <v>14.988336649457354</v>
          </cell>
          <cell r="BD25">
            <v>27.077001953044377</v>
          </cell>
        </row>
        <row r="26">
          <cell r="M26">
            <v>0.6</v>
          </cell>
          <cell r="N26">
            <v>0.4</v>
          </cell>
          <cell r="BC26">
            <v>15.262211954887217</v>
          </cell>
          <cell r="BD26">
            <v>31.021366301963432</v>
          </cell>
        </row>
        <row r="27">
          <cell r="M27">
            <v>0.6</v>
          </cell>
          <cell r="N27">
            <v>0.4</v>
          </cell>
          <cell r="BC27">
            <v>14.988336649457354</v>
          </cell>
          <cell r="BD27">
            <v>27.077001953044377</v>
          </cell>
        </row>
        <row r="28">
          <cell r="M28">
            <v>0.65</v>
          </cell>
          <cell r="N28">
            <v>0.35</v>
          </cell>
          <cell r="BC28">
            <v>15.262211954887217</v>
          </cell>
          <cell r="BD28">
            <v>31.021366301963432</v>
          </cell>
        </row>
        <row r="29">
          <cell r="M29">
            <v>0.6</v>
          </cell>
          <cell r="N29">
            <v>0.4</v>
          </cell>
          <cell r="BC29">
            <v>15.42881218215995</v>
          </cell>
          <cell r="BD29">
            <v>31.244541301963437</v>
          </cell>
        </row>
        <row r="30">
          <cell r="M30">
            <v>0.6</v>
          </cell>
          <cell r="N30">
            <v>0.4</v>
          </cell>
          <cell r="BC30">
            <v>17.588474682159944</v>
          </cell>
          <cell r="BD30">
            <v>33.884128801963435</v>
          </cell>
        </row>
        <row r="31">
          <cell r="M31">
            <v>0.55000000000000004</v>
          </cell>
          <cell r="N31">
            <v>0.44999999999999996</v>
          </cell>
          <cell r="BC31">
            <v>11.969034586466165</v>
          </cell>
          <cell r="BD31">
            <v>31.190173363366942</v>
          </cell>
        </row>
        <row r="32">
          <cell r="M32">
            <v>0.6</v>
          </cell>
          <cell r="N32">
            <v>0.4</v>
          </cell>
          <cell r="BC32">
            <v>10.283342387218045</v>
          </cell>
          <cell r="BD32">
            <v>19.631102937552217</v>
          </cell>
        </row>
        <row r="33">
          <cell r="M33">
            <v>0.6</v>
          </cell>
          <cell r="N33">
            <v>0.4</v>
          </cell>
          <cell r="BC33">
            <v>27.454867883424626</v>
          </cell>
          <cell r="BD33">
            <v>21.188397944862157</v>
          </cell>
        </row>
        <row r="34">
          <cell r="M34">
            <v>0.6</v>
          </cell>
          <cell r="N34">
            <v>0.4</v>
          </cell>
          <cell r="BC34">
            <v>11.969034586466165</v>
          </cell>
          <cell r="BD34">
            <v>31.190173363366942</v>
          </cell>
        </row>
        <row r="35">
          <cell r="M35">
            <v>0.6</v>
          </cell>
          <cell r="N35">
            <v>0.4</v>
          </cell>
          <cell r="BC35">
            <v>18.552003414163234</v>
          </cell>
          <cell r="BD35">
            <v>26.264032573959408</v>
          </cell>
        </row>
        <row r="36">
          <cell r="M36">
            <v>0.6</v>
          </cell>
          <cell r="N36">
            <v>0.4</v>
          </cell>
          <cell r="BC36">
            <v>13.06261287593985</v>
          </cell>
          <cell r="BD36">
            <v>28.991819342899106</v>
          </cell>
        </row>
        <row r="37">
          <cell r="M37">
            <v>0.65</v>
          </cell>
          <cell r="N37">
            <v>0.35</v>
          </cell>
          <cell r="BC37">
            <v>13.06261287593985</v>
          </cell>
          <cell r="BD37">
            <v>28.991819342899106</v>
          </cell>
        </row>
        <row r="38">
          <cell r="M38">
            <v>0.65</v>
          </cell>
          <cell r="N38">
            <v>0.35</v>
          </cell>
          <cell r="BC38">
            <v>30.719805809121219</v>
          </cell>
          <cell r="BD38">
            <v>25.255483425966879</v>
          </cell>
        </row>
        <row r="39">
          <cell r="M39">
            <v>0.65</v>
          </cell>
          <cell r="N39">
            <v>0.35</v>
          </cell>
          <cell r="BC39">
            <v>30.719805809121219</v>
          </cell>
          <cell r="BD39">
            <v>25.255483425966879</v>
          </cell>
        </row>
        <row r="40">
          <cell r="M40">
            <v>0.65</v>
          </cell>
          <cell r="N40">
            <v>0.35</v>
          </cell>
          <cell r="BC40">
            <v>28.068482825927944</v>
          </cell>
          <cell r="BD40">
            <v>17.886986168730651</v>
          </cell>
        </row>
        <row r="41">
          <cell r="M41">
            <v>0.65</v>
          </cell>
          <cell r="N41">
            <v>0.35</v>
          </cell>
          <cell r="BC41">
            <v>28.068482825927944</v>
          </cell>
          <cell r="BD41">
            <v>17.886986168730651</v>
          </cell>
        </row>
        <row r="42">
          <cell r="M42">
            <v>0.65</v>
          </cell>
          <cell r="N42">
            <v>0.35</v>
          </cell>
          <cell r="BC42">
            <v>26.726725914163236</v>
          </cell>
          <cell r="BD42">
            <v>17.002466283109737</v>
          </cell>
        </row>
        <row r="43">
          <cell r="M43">
            <v>0.65</v>
          </cell>
          <cell r="N43">
            <v>0.35</v>
          </cell>
          <cell r="BC43">
            <v>28.068482825927944</v>
          </cell>
          <cell r="BD43">
            <v>17.886986168730651</v>
          </cell>
        </row>
        <row r="44">
          <cell r="M44">
            <v>0.65</v>
          </cell>
          <cell r="N44">
            <v>0.35</v>
          </cell>
          <cell r="BC44">
            <v>27.594982384751475</v>
          </cell>
          <cell r="BD44">
            <v>23.669570596835232</v>
          </cell>
        </row>
        <row r="45">
          <cell r="M45">
            <v>0.65</v>
          </cell>
          <cell r="N45">
            <v>0.35</v>
          </cell>
          <cell r="BC45">
            <v>27.594982384751475</v>
          </cell>
          <cell r="BD45">
            <v>23.669570596835232</v>
          </cell>
        </row>
        <row r="46">
          <cell r="M46">
            <v>0.65</v>
          </cell>
          <cell r="N46">
            <v>0.35</v>
          </cell>
          <cell r="BC46">
            <v>24.866519884751476</v>
          </cell>
          <cell r="BD46">
            <v>20.334783096835228</v>
          </cell>
        </row>
        <row r="47">
          <cell r="M47">
            <v>0.65</v>
          </cell>
          <cell r="N47">
            <v>0.35</v>
          </cell>
          <cell r="BC47">
            <v>24.751214737692649</v>
          </cell>
          <cell r="BD47">
            <v>20.511919943240457</v>
          </cell>
        </row>
        <row r="48">
          <cell r="M48">
            <v>0.65</v>
          </cell>
          <cell r="N48">
            <v>0.35</v>
          </cell>
          <cell r="BC48">
            <v>21.213757384751474</v>
          </cell>
          <cell r="BD48">
            <v>20.939462263501898</v>
          </cell>
        </row>
        <row r="49">
          <cell r="M49">
            <v>0.65</v>
          </cell>
          <cell r="N49">
            <v>0.35</v>
          </cell>
          <cell r="BC49">
            <v>28.74494024189433</v>
          </cell>
          <cell r="BD49">
            <v>25.075074644454276</v>
          </cell>
        </row>
        <row r="50">
          <cell r="M50">
            <v>0.65</v>
          </cell>
          <cell r="N50">
            <v>0.35</v>
          </cell>
          <cell r="BC50">
            <v>24.635409720279721</v>
          </cell>
          <cell r="BD50">
            <v>33.501882198142418</v>
          </cell>
        </row>
        <row r="51">
          <cell r="M51">
            <v>0.65</v>
          </cell>
          <cell r="N51">
            <v>0.35</v>
          </cell>
          <cell r="BC51">
            <v>24.635409720279721</v>
          </cell>
          <cell r="BD51">
            <v>33.501882198142418</v>
          </cell>
        </row>
        <row r="52">
          <cell r="M52">
            <v>0.65</v>
          </cell>
          <cell r="N52">
            <v>0.35</v>
          </cell>
          <cell r="BC52">
            <v>24.635409720279721</v>
          </cell>
          <cell r="BD52">
            <v>33.501882198142418</v>
          </cell>
        </row>
        <row r="53">
          <cell r="M53">
            <v>0.55000000000000004</v>
          </cell>
          <cell r="N53">
            <v>0.44999999999999996</v>
          </cell>
          <cell r="BC53">
            <v>21.471798291708289</v>
          </cell>
          <cell r="BD53">
            <v>29.353216007666234</v>
          </cell>
        </row>
        <row r="54">
          <cell r="M54">
            <v>0.6</v>
          </cell>
          <cell r="N54">
            <v>0.4</v>
          </cell>
          <cell r="BC54">
            <v>25.868218531468532</v>
          </cell>
          <cell r="BD54">
            <v>40.074512669413927</v>
          </cell>
        </row>
        <row r="55">
          <cell r="M55">
            <v>0.6</v>
          </cell>
          <cell r="N55">
            <v>0.4</v>
          </cell>
          <cell r="BC55">
            <v>18.047218531468534</v>
          </cell>
          <cell r="BD55">
            <v>30.515512669413919</v>
          </cell>
        </row>
        <row r="56">
          <cell r="M56">
            <v>0.55000000000000004</v>
          </cell>
          <cell r="N56">
            <v>0.44999999999999996</v>
          </cell>
          <cell r="BC56">
            <v>16.134181048951046</v>
          </cell>
          <cell r="BD56">
            <v>34.515864078484306</v>
          </cell>
        </row>
        <row r="57">
          <cell r="M57">
            <v>0.5</v>
          </cell>
          <cell r="N57">
            <v>0.5</v>
          </cell>
          <cell r="BC57">
            <v>18.303846993006992</v>
          </cell>
          <cell r="BD57">
            <v>31.323325531475753</v>
          </cell>
        </row>
        <row r="58">
          <cell r="M58">
            <v>0.65</v>
          </cell>
          <cell r="N58">
            <v>0.35</v>
          </cell>
          <cell r="BC58">
            <v>26.908570596903097</v>
          </cell>
          <cell r="BD58">
            <v>36.280189936237655</v>
          </cell>
        </row>
        <row r="59">
          <cell r="M59">
            <v>0.55000000000000004</v>
          </cell>
          <cell r="N59">
            <v>0.44999999999999996</v>
          </cell>
          <cell r="BC59">
            <v>26.908570596903097</v>
          </cell>
          <cell r="BD59">
            <v>36.280189936237655</v>
          </cell>
        </row>
        <row r="60">
          <cell r="M60">
            <v>0.6</v>
          </cell>
          <cell r="N60">
            <v>0.4</v>
          </cell>
          <cell r="BC60">
            <v>21.927705437062937</v>
          </cell>
          <cell r="BD60">
            <v>39.855212433185166</v>
          </cell>
        </row>
        <row r="61">
          <cell r="M61">
            <v>0.55000000000000004</v>
          </cell>
          <cell r="N61">
            <v>0.44999999999999996</v>
          </cell>
          <cell r="BC61">
            <v>21.927705437062937</v>
          </cell>
          <cell r="BD61">
            <v>39.855212433185166</v>
          </cell>
        </row>
        <row r="62">
          <cell r="M62">
            <v>0.55000000000000004</v>
          </cell>
          <cell r="N62">
            <v>0.44999999999999996</v>
          </cell>
          <cell r="BC62">
            <v>16.134181048951046</v>
          </cell>
          <cell r="BD62">
            <v>34.515864078484306</v>
          </cell>
        </row>
        <row r="63">
          <cell r="M63">
            <v>0.55000000000000004</v>
          </cell>
          <cell r="N63">
            <v>0.44999999999999996</v>
          </cell>
          <cell r="BC63">
            <v>15.379476923076925</v>
          </cell>
          <cell r="BD63">
            <v>25.329280470085475</v>
          </cell>
        </row>
        <row r="64">
          <cell r="M64">
            <v>0.65</v>
          </cell>
          <cell r="N64">
            <v>0.35</v>
          </cell>
          <cell r="BC64">
            <v>28.068482825927944</v>
          </cell>
          <cell r="BD64">
            <v>17.886986168730651</v>
          </cell>
        </row>
        <row r="65">
          <cell r="M65">
            <v>0.65</v>
          </cell>
          <cell r="N65">
            <v>0.35</v>
          </cell>
          <cell r="BC65">
            <v>24.751214737692649</v>
          </cell>
          <cell r="BD65">
            <v>20.511919943240457</v>
          </cell>
        </row>
        <row r="66">
          <cell r="M66">
            <v>0.55000000000000004</v>
          </cell>
          <cell r="N66">
            <v>0.44999999999999996</v>
          </cell>
          <cell r="BC66">
            <v>23.015759002398532</v>
          </cell>
          <cell r="BD66">
            <v>23.781788031475752</v>
          </cell>
        </row>
        <row r="67">
          <cell r="M67">
            <v>0.55000000000000004</v>
          </cell>
          <cell r="N67">
            <v>0.44999999999999996</v>
          </cell>
          <cell r="BC67">
            <v>18.303846993006992</v>
          </cell>
          <cell r="BD67">
            <v>31.323325531475753</v>
          </cell>
        </row>
        <row r="68">
          <cell r="M68">
            <v>0.55000000000000004</v>
          </cell>
          <cell r="N68">
            <v>0.44999999999999996</v>
          </cell>
          <cell r="BC68">
            <v>11.290299107142859</v>
          </cell>
          <cell r="BD68">
            <v>8.4611633333333351</v>
          </cell>
        </row>
        <row r="69">
          <cell r="M69">
            <v>0.6</v>
          </cell>
          <cell r="N69">
            <v>0.4</v>
          </cell>
          <cell r="BC69">
            <v>21.927705437062937</v>
          </cell>
          <cell r="BD69">
            <v>39.855212433185166</v>
          </cell>
        </row>
        <row r="70">
          <cell r="M70">
            <v>0.6</v>
          </cell>
          <cell r="N70">
            <v>0.4</v>
          </cell>
          <cell r="BC70">
            <v>15.379476923076925</v>
          </cell>
          <cell r="BD70">
            <v>25.329280470085475</v>
          </cell>
        </row>
        <row r="71">
          <cell r="M71">
            <v>0.6</v>
          </cell>
          <cell r="N71">
            <v>0.4</v>
          </cell>
          <cell r="BC71">
            <v>12.197246433566432</v>
          </cell>
          <cell r="BD71">
            <v>23.365546771978025</v>
          </cell>
        </row>
        <row r="72">
          <cell r="M72">
            <v>0.55000000000000004</v>
          </cell>
          <cell r="N72">
            <v>0.44999999999999996</v>
          </cell>
          <cell r="BC72">
            <v>14.088380357142858</v>
          </cell>
          <cell r="BD72">
            <v>25.676932678571429</v>
          </cell>
        </row>
        <row r="73">
          <cell r="M73">
            <v>0.6</v>
          </cell>
          <cell r="N73">
            <v>0.4</v>
          </cell>
          <cell r="BC73">
            <v>13.186426071428571</v>
          </cell>
          <cell r="BD73">
            <v>24.574544107142863</v>
          </cell>
        </row>
        <row r="74">
          <cell r="M74">
            <v>0.65</v>
          </cell>
          <cell r="N74">
            <v>0.35</v>
          </cell>
          <cell r="BC74">
            <v>9.0966524999999994</v>
          </cell>
          <cell r="BD74">
            <v>19.575931964285715</v>
          </cell>
        </row>
        <row r="75">
          <cell r="M75">
            <v>0.55000000000000004</v>
          </cell>
          <cell r="N75">
            <v>0.44999999999999996</v>
          </cell>
          <cell r="BC75">
            <v>7.5466725000000006</v>
          </cell>
          <cell r="BD75">
            <v>17.681511964285715</v>
          </cell>
        </row>
        <row r="76">
          <cell r="M76">
            <v>0.55000000000000004</v>
          </cell>
          <cell r="N76">
            <v>0.44999999999999996</v>
          </cell>
          <cell r="BC76">
            <v>10.329724315684315</v>
          </cell>
          <cell r="BD76">
            <v>21.083019739010993</v>
          </cell>
        </row>
        <row r="77">
          <cell r="M77">
            <v>0.65</v>
          </cell>
          <cell r="N77">
            <v>0.35</v>
          </cell>
          <cell r="BC77">
            <v>10.329724315684315</v>
          </cell>
          <cell r="BD77">
            <v>21.083019739010993</v>
          </cell>
        </row>
        <row r="78">
          <cell r="M78">
            <v>0.65</v>
          </cell>
          <cell r="N78">
            <v>0.35</v>
          </cell>
          <cell r="BC78">
            <v>9.4638823426573442</v>
          </cell>
          <cell r="BD78">
            <v>20.024768438644692</v>
          </cell>
        </row>
        <row r="79">
          <cell r="M79">
            <v>0.55000000000000004</v>
          </cell>
          <cell r="N79">
            <v>0.44999999999999996</v>
          </cell>
          <cell r="BC79">
            <v>10.283342387218045</v>
          </cell>
          <cell r="BD79">
            <v>19.631102937552217</v>
          </cell>
        </row>
        <row r="80">
          <cell r="M80">
            <v>0.6</v>
          </cell>
          <cell r="N80">
            <v>0.4</v>
          </cell>
          <cell r="BC80">
            <v>10.068772744360903</v>
          </cell>
          <cell r="BD80">
            <v>19.36885115183793</v>
          </cell>
        </row>
        <row r="81">
          <cell r="M81">
            <v>0.4</v>
          </cell>
          <cell r="N81">
            <v>0.6</v>
          </cell>
          <cell r="BC81">
            <v>15.362064495798322</v>
          </cell>
          <cell r="BD81">
            <v>25.838429959150332</v>
          </cell>
        </row>
        <row r="82">
          <cell r="M82">
            <v>0.5</v>
          </cell>
          <cell r="N82">
            <v>0.5</v>
          </cell>
          <cell r="BC82">
            <v>10.068772744360903</v>
          </cell>
          <cell r="BD82">
            <v>19.36885115183793</v>
          </cell>
        </row>
        <row r="83">
          <cell r="M83">
            <v>0.6</v>
          </cell>
          <cell r="N83">
            <v>0.4</v>
          </cell>
          <cell r="BC83">
            <v>9.3923872180451138</v>
          </cell>
          <cell r="BD83">
            <v>18.542157730785298</v>
          </cell>
        </row>
        <row r="84">
          <cell r="M84">
            <v>0.6</v>
          </cell>
          <cell r="N84">
            <v>0.4</v>
          </cell>
          <cell r="BC84">
            <v>10.169074530075187</v>
          </cell>
          <cell r="BD84">
            <v>19.4914422232665</v>
          </cell>
        </row>
        <row r="85">
          <cell r="M85">
            <v>0.65</v>
          </cell>
          <cell r="N85">
            <v>0.35</v>
          </cell>
          <cell r="BC85">
            <v>9.4015248251748247</v>
          </cell>
          <cell r="BD85">
            <v>19.948553695054944</v>
          </cell>
        </row>
        <row r="86">
          <cell r="M86">
            <v>0.65</v>
          </cell>
          <cell r="N86">
            <v>0.35</v>
          </cell>
          <cell r="BC86">
            <v>7.5319180069930072</v>
          </cell>
          <cell r="BD86">
            <v>17.663478695054948</v>
          </cell>
        </row>
        <row r="87">
          <cell r="M87">
            <v>0.65</v>
          </cell>
          <cell r="N87">
            <v>0.35</v>
          </cell>
          <cell r="BC87">
            <v>9.3135075000000001</v>
          </cell>
          <cell r="BD87">
            <v>19.22543529761905</v>
          </cell>
        </row>
        <row r="88">
          <cell r="M88">
            <v>0.55000000000000004</v>
          </cell>
          <cell r="N88">
            <v>0.44999999999999996</v>
          </cell>
          <cell r="BC88">
            <v>12.912350840336135</v>
          </cell>
          <cell r="BD88">
            <v>22.844335491363218</v>
          </cell>
        </row>
        <row r="89">
          <cell r="M89">
            <v>0.55000000000000004</v>
          </cell>
          <cell r="N89">
            <v>0.44999999999999996</v>
          </cell>
          <cell r="BC89">
            <v>10.784578781512606</v>
          </cell>
          <cell r="BD89">
            <v>20.243725197245571</v>
          </cell>
        </row>
        <row r="90">
          <cell r="M90">
            <v>0.6</v>
          </cell>
          <cell r="N90">
            <v>0.4</v>
          </cell>
          <cell r="BC90">
            <v>13.374699999999999</v>
          </cell>
          <cell r="BD90">
            <v>23.409428908730163</v>
          </cell>
        </row>
        <row r="91">
          <cell r="M91">
            <v>0.6</v>
          </cell>
          <cell r="N91">
            <v>0.4</v>
          </cell>
          <cell r="BC91">
            <v>10.871641428571431</v>
          </cell>
          <cell r="BD91">
            <v>20.350135099206355</v>
          </cell>
        </row>
        <row r="92">
          <cell r="M92">
            <v>0.6</v>
          </cell>
          <cell r="N92">
            <v>0.4</v>
          </cell>
          <cell r="BC92">
            <v>13.374699999999999</v>
          </cell>
          <cell r="BD92">
            <v>23.409428908730163</v>
          </cell>
        </row>
        <row r="93">
          <cell r="M93">
            <v>0.55000000000000004</v>
          </cell>
          <cell r="N93">
            <v>0.44999999999999996</v>
          </cell>
          <cell r="BC93">
            <v>17.423506428571429</v>
          </cell>
          <cell r="BD93">
            <v>28.357970099206351</v>
          </cell>
        </row>
        <row r="94">
          <cell r="M94">
            <v>0.55000000000000004</v>
          </cell>
          <cell r="N94">
            <v>0.44999999999999996</v>
          </cell>
          <cell r="BC94">
            <v>16.431661428571424</v>
          </cell>
          <cell r="BD94">
            <v>27.145715099206356</v>
          </cell>
        </row>
        <row r="95">
          <cell r="M95">
            <v>0.65</v>
          </cell>
          <cell r="N95">
            <v>0.35</v>
          </cell>
          <cell r="BC95">
            <v>16.431661428571424</v>
          </cell>
          <cell r="BD95">
            <v>27.145715099206356</v>
          </cell>
        </row>
        <row r="96">
          <cell r="M96">
            <v>0.55000000000000004</v>
          </cell>
          <cell r="N96">
            <v>0.44999999999999996</v>
          </cell>
          <cell r="BC96">
            <v>16.345664285714285</v>
          </cell>
          <cell r="BD96">
            <v>27.040607480158737</v>
          </cell>
        </row>
        <row r="97">
          <cell r="M97">
            <v>0.6</v>
          </cell>
          <cell r="N97">
            <v>0.4</v>
          </cell>
          <cell r="BC97">
            <v>12.101036607142857</v>
          </cell>
          <cell r="BD97">
            <v>15.320228611111114</v>
          </cell>
        </row>
        <row r="98">
          <cell r="M98">
            <v>0.6</v>
          </cell>
          <cell r="N98">
            <v>0.4</v>
          </cell>
          <cell r="BC98">
            <v>9.527047321428574</v>
          </cell>
          <cell r="BD98">
            <v>12.59322384920635</v>
          </cell>
        </row>
        <row r="99">
          <cell r="M99">
            <v>0.55000000000000004</v>
          </cell>
          <cell r="N99">
            <v>0.44999999999999996</v>
          </cell>
          <cell r="BC99">
            <v>10.71917142857143</v>
          </cell>
          <cell r="BD99">
            <v>16.83140926587302</v>
          </cell>
        </row>
        <row r="100">
          <cell r="M100">
            <v>0.55000000000000004</v>
          </cell>
          <cell r="N100">
            <v>0.44999999999999996</v>
          </cell>
          <cell r="BC100">
            <v>7.3300714285714283</v>
          </cell>
          <cell r="BD100">
            <v>12.689175932539685</v>
          </cell>
        </row>
        <row r="101">
          <cell r="M101">
            <v>0.6</v>
          </cell>
          <cell r="N101">
            <v>0.4</v>
          </cell>
          <cell r="BC101">
            <v>8.4344350000000006</v>
          </cell>
          <cell r="BD101">
            <v>19.20202057539683</v>
          </cell>
        </row>
        <row r="102">
          <cell r="M102">
            <v>0.65</v>
          </cell>
          <cell r="N102">
            <v>0.35</v>
          </cell>
          <cell r="BC102">
            <v>6.5274606293706299</v>
          </cell>
          <cell r="BD102">
            <v>15.517943353174607</v>
          </cell>
        </row>
        <row r="103">
          <cell r="M103">
            <v>0.55000000000000004</v>
          </cell>
          <cell r="N103">
            <v>0.44999999999999996</v>
          </cell>
          <cell r="BC103">
            <v>7.5069749999999988</v>
          </cell>
          <cell r="BD103">
            <v>17.632992797619046</v>
          </cell>
        </row>
        <row r="104">
          <cell r="M104">
            <v>0.6</v>
          </cell>
          <cell r="N104">
            <v>0.4</v>
          </cell>
          <cell r="BC104">
            <v>9.1993402708978333</v>
          </cell>
          <cell r="BD104">
            <v>19.701439239827511</v>
          </cell>
        </row>
        <row r="105">
          <cell r="M105">
            <v>0.6</v>
          </cell>
          <cell r="N105">
            <v>0.4</v>
          </cell>
          <cell r="BC105">
            <v>9.1993402708978333</v>
          </cell>
          <cell r="BD105">
            <v>19.701439239827511</v>
          </cell>
        </row>
        <row r="106">
          <cell r="M106">
            <v>0.6</v>
          </cell>
          <cell r="N106">
            <v>0.4</v>
          </cell>
          <cell r="BC106">
            <v>9.1993402708978333</v>
          </cell>
          <cell r="BD106">
            <v>19.701439239827511</v>
          </cell>
        </row>
        <row r="107">
          <cell r="M107">
            <v>0.6</v>
          </cell>
          <cell r="N107">
            <v>0.4</v>
          </cell>
          <cell r="BC107">
            <v>6.9788135294117648</v>
          </cell>
          <cell r="BD107">
            <v>16.987462111344541</v>
          </cell>
        </row>
        <row r="108">
          <cell r="M108">
            <v>0.6</v>
          </cell>
          <cell r="N108">
            <v>0.4</v>
          </cell>
          <cell r="BC108">
            <v>11.2695475</v>
          </cell>
          <cell r="BD108">
            <v>20.836464742063495</v>
          </cell>
        </row>
        <row r="109">
          <cell r="M109">
            <v>0.6</v>
          </cell>
          <cell r="N109">
            <v>0.4</v>
          </cell>
          <cell r="BC109">
            <v>11.2695475</v>
          </cell>
          <cell r="BD109">
            <v>20.836464742063495</v>
          </cell>
        </row>
        <row r="110">
          <cell r="M110">
            <v>0.55000000000000004</v>
          </cell>
          <cell r="N110">
            <v>0.44999999999999996</v>
          </cell>
          <cell r="BC110">
            <v>8.8841848214285744</v>
          </cell>
          <cell r="BD110">
            <v>11.807503015873017</v>
          </cell>
        </row>
        <row r="111">
          <cell r="M111">
            <v>0.6</v>
          </cell>
          <cell r="N111">
            <v>0.4</v>
          </cell>
          <cell r="BC111">
            <v>9.527047321428574</v>
          </cell>
          <cell r="BD111">
            <v>12.59322384920635</v>
          </cell>
        </row>
        <row r="112">
          <cell r="M112">
            <v>0.6</v>
          </cell>
          <cell r="N112">
            <v>0.4</v>
          </cell>
          <cell r="BC112">
            <v>10.18192910714286</v>
          </cell>
          <cell r="BD112">
            <v>12.974652777777781</v>
          </cell>
        </row>
        <row r="113">
          <cell r="M113">
            <v>0.6</v>
          </cell>
          <cell r="N113">
            <v>0.4</v>
          </cell>
          <cell r="BC113">
            <v>10.18192910714286</v>
          </cell>
          <cell r="BD113">
            <v>12.974652777777781</v>
          </cell>
        </row>
        <row r="114">
          <cell r="M114">
            <v>0.6</v>
          </cell>
          <cell r="N114">
            <v>0.4</v>
          </cell>
          <cell r="BC114">
            <v>10.18192910714286</v>
          </cell>
          <cell r="BD114">
            <v>12.974652777777781</v>
          </cell>
        </row>
        <row r="115">
          <cell r="M115">
            <v>0.6</v>
          </cell>
          <cell r="N115">
            <v>0.4</v>
          </cell>
          <cell r="BC115">
            <v>10.18192910714286</v>
          </cell>
          <cell r="BD115">
            <v>12.974652777777781</v>
          </cell>
        </row>
        <row r="116">
          <cell r="M116">
            <v>0.5</v>
          </cell>
          <cell r="N116">
            <v>0.5</v>
          </cell>
          <cell r="BC116">
            <v>10.809386607142859</v>
          </cell>
          <cell r="BD116">
            <v>9.4327536111111119</v>
          </cell>
        </row>
        <row r="117">
          <cell r="M117">
            <v>0.5</v>
          </cell>
          <cell r="N117">
            <v>0.5</v>
          </cell>
          <cell r="BC117">
            <v>10.670910892857144</v>
          </cell>
          <cell r="BD117">
            <v>13.572297182539685</v>
          </cell>
        </row>
        <row r="118">
          <cell r="M118">
            <v>0.6</v>
          </cell>
          <cell r="N118">
            <v>0.4</v>
          </cell>
          <cell r="BC118">
            <v>11.573203750000001</v>
          </cell>
          <cell r="BD118">
            <v>14.675099563492065</v>
          </cell>
        </row>
        <row r="119">
          <cell r="M119">
            <v>0.5</v>
          </cell>
          <cell r="N119">
            <v>0.5</v>
          </cell>
          <cell r="BC119">
            <v>11.844060892857145</v>
          </cell>
          <cell r="BD119">
            <v>15.132186666666669</v>
          </cell>
        </row>
        <row r="120">
          <cell r="M120">
            <v>0.6</v>
          </cell>
          <cell r="N120">
            <v>0.4</v>
          </cell>
          <cell r="BC120">
            <v>12.504275178571428</v>
          </cell>
          <cell r="BD120">
            <v>10.720977142857144</v>
          </cell>
        </row>
        <row r="121">
          <cell r="M121">
            <v>0.6</v>
          </cell>
          <cell r="N121">
            <v>0.4</v>
          </cell>
          <cell r="BC121">
            <v>11.844060892857145</v>
          </cell>
          <cell r="BD121">
            <v>15.132186666666669</v>
          </cell>
        </row>
        <row r="122">
          <cell r="M122">
            <v>0.6</v>
          </cell>
          <cell r="N122">
            <v>0.4</v>
          </cell>
          <cell r="BC122">
            <v>12.504275178571428</v>
          </cell>
          <cell r="BD122">
            <v>10.720977142857144</v>
          </cell>
        </row>
        <row r="123">
          <cell r="M123">
            <v>0.55000000000000004</v>
          </cell>
          <cell r="N123">
            <v>0.44999999999999996</v>
          </cell>
          <cell r="BC123">
            <v>11.290299107142859</v>
          </cell>
          <cell r="BD123">
            <v>8.4611633333333351</v>
          </cell>
        </row>
        <row r="124">
          <cell r="M124">
            <v>0.6</v>
          </cell>
          <cell r="N124">
            <v>0.4</v>
          </cell>
          <cell r="BC124">
            <v>12.197246433566432</v>
          </cell>
          <cell r="BD124">
            <v>23.365546771978025</v>
          </cell>
        </row>
        <row r="125">
          <cell r="M125">
            <v>0.55000000000000004</v>
          </cell>
          <cell r="N125">
            <v>0.44999999999999996</v>
          </cell>
          <cell r="BC125">
            <v>13.120136607142859</v>
          </cell>
          <cell r="BD125">
            <v>12.257003611111113</v>
          </cell>
        </row>
        <row r="126">
          <cell r="M126">
            <v>0.6</v>
          </cell>
          <cell r="N126">
            <v>0.4</v>
          </cell>
          <cell r="BC126">
            <v>12.101036607142857</v>
          </cell>
          <cell r="BD126">
            <v>15.320228611111114</v>
          </cell>
        </row>
        <row r="127">
          <cell r="M127">
            <v>0.6</v>
          </cell>
          <cell r="N127">
            <v>0.4</v>
          </cell>
          <cell r="BC127">
            <v>12.101036607142857</v>
          </cell>
          <cell r="BD127">
            <v>15.320228611111114</v>
          </cell>
        </row>
        <row r="128">
          <cell r="M128">
            <v>0.6</v>
          </cell>
          <cell r="N128">
            <v>0.4</v>
          </cell>
          <cell r="BC128">
            <v>12.101036607142857</v>
          </cell>
          <cell r="BD128">
            <v>15.320228611111114</v>
          </cell>
        </row>
        <row r="129">
          <cell r="M129">
            <v>0.55000000000000004</v>
          </cell>
          <cell r="N129">
            <v>0.44999999999999996</v>
          </cell>
          <cell r="BC129">
            <v>13.120136607142859</v>
          </cell>
          <cell r="BD129">
            <v>12.257003611111113</v>
          </cell>
        </row>
        <row r="130">
          <cell r="M130">
            <v>0.55000000000000004</v>
          </cell>
          <cell r="N130">
            <v>0.44999999999999996</v>
          </cell>
          <cell r="BC130">
            <v>11.917361607142857</v>
          </cell>
          <cell r="BD130">
            <v>10.786945277777781</v>
          </cell>
        </row>
        <row r="131">
          <cell r="M131">
            <v>0.7</v>
          </cell>
          <cell r="N131">
            <v>0.30000000000000004</v>
          </cell>
          <cell r="BC131">
            <v>17.714197129120883</v>
          </cell>
          <cell r="BD131">
            <v>16.08955091575092</v>
          </cell>
        </row>
        <row r="132">
          <cell r="M132">
            <v>0.7</v>
          </cell>
          <cell r="N132">
            <v>0.30000000000000004</v>
          </cell>
          <cell r="BC132">
            <v>16.370407129120885</v>
          </cell>
          <cell r="BD132">
            <v>14.447140915750918</v>
          </cell>
        </row>
        <row r="133">
          <cell r="M133">
            <v>0.6</v>
          </cell>
          <cell r="N133">
            <v>0.4</v>
          </cell>
          <cell r="BC133">
            <v>11.290299107142859</v>
          </cell>
          <cell r="BD133">
            <v>8.4611633333333351</v>
          </cell>
        </row>
        <row r="134">
          <cell r="M134">
            <v>0.7</v>
          </cell>
          <cell r="N134">
            <v>0.30000000000000004</v>
          </cell>
          <cell r="BC134">
            <v>12.984849107142857</v>
          </cell>
          <cell r="BD134">
            <v>8.3351583333333341</v>
          </cell>
        </row>
        <row r="135">
          <cell r="M135">
            <v>0.55000000000000004</v>
          </cell>
          <cell r="N135">
            <v>0.44999999999999996</v>
          </cell>
          <cell r="BC135">
            <v>13.120136607142859</v>
          </cell>
          <cell r="BD135">
            <v>12.257003611111113</v>
          </cell>
        </row>
        <row r="136">
          <cell r="M136">
            <v>0.6</v>
          </cell>
          <cell r="N136">
            <v>0.4</v>
          </cell>
          <cell r="BC136">
            <v>12.101036607142857</v>
          </cell>
          <cell r="BD136">
            <v>15.320228611111114</v>
          </cell>
        </row>
        <row r="137">
          <cell r="M137">
            <v>0.6</v>
          </cell>
          <cell r="N137">
            <v>0.4</v>
          </cell>
          <cell r="BC137">
            <v>17.588474682159944</v>
          </cell>
          <cell r="BD137">
            <v>33.884128801963435</v>
          </cell>
        </row>
        <row r="138">
          <cell r="M138">
            <v>0.6</v>
          </cell>
          <cell r="N138">
            <v>0.4</v>
          </cell>
          <cell r="BC138">
            <v>17.588474682159944</v>
          </cell>
          <cell r="BD138">
            <v>33.884128801963435</v>
          </cell>
        </row>
        <row r="139">
          <cell r="M139">
            <v>0.6</v>
          </cell>
          <cell r="N139">
            <v>0.4</v>
          </cell>
          <cell r="BC139">
            <v>11.573203750000001</v>
          </cell>
          <cell r="BD139">
            <v>14.675099563492065</v>
          </cell>
        </row>
        <row r="140">
          <cell r="M140">
            <v>0.65</v>
          </cell>
          <cell r="N140">
            <v>0.35</v>
          </cell>
          <cell r="BC140">
            <v>8.4344350000000006</v>
          </cell>
          <cell r="BD140">
            <v>19.20202057539683</v>
          </cell>
        </row>
        <row r="141">
          <cell r="M141"/>
          <cell r="N141"/>
          <cell r="BC141"/>
          <cell r="BD141"/>
        </row>
        <row r="142">
          <cell r="M142"/>
          <cell r="N142"/>
        </row>
        <row r="143">
          <cell r="M143"/>
          <cell r="N143"/>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election activeCell="C11" sqref="C11"/>
    </sheetView>
  </sheetViews>
  <sheetFormatPr defaultRowHeight="15" x14ac:dyDescent="0.25"/>
  <cols>
    <col min="3" max="3" width="74.140625" customWidth="1"/>
  </cols>
  <sheetData>
    <row r="1" spans="1:3" ht="18.75" x14ac:dyDescent="0.3">
      <c r="A1" s="153" t="s">
        <v>300</v>
      </c>
    </row>
    <row r="3" spans="1:3" ht="31.5" customHeight="1" x14ac:dyDescent="0.25">
      <c r="B3" s="181" t="s">
        <v>318</v>
      </c>
      <c r="C3" s="181"/>
    </row>
    <row r="4" spans="1:3" ht="33.75" customHeight="1" x14ac:dyDescent="0.25">
      <c r="B4" t="s">
        <v>302</v>
      </c>
    </row>
    <row r="5" spans="1:3" ht="33.75" customHeight="1" x14ac:dyDescent="0.25">
      <c r="B5" t="s">
        <v>301</v>
      </c>
    </row>
    <row r="6" spans="1:3" ht="51" customHeight="1" x14ac:dyDescent="0.25">
      <c r="C6" s="157" t="s">
        <v>310</v>
      </c>
    </row>
    <row r="7" spans="1:3" ht="33.75" customHeight="1" x14ac:dyDescent="0.25">
      <c r="B7" s="180" t="s">
        <v>303</v>
      </c>
      <c r="C7" s="180"/>
    </row>
    <row r="8" spans="1:3" ht="50.25" customHeight="1" x14ac:dyDescent="0.25">
      <c r="C8" s="156" t="s">
        <v>311</v>
      </c>
    </row>
    <row r="9" spans="1:3" ht="30" x14ac:dyDescent="0.25">
      <c r="C9" s="159" t="s">
        <v>315</v>
      </c>
    </row>
    <row r="10" spans="1:3" ht="30" x14ac:dyDescent="0.25">
      <c r="C10" s="159" t="s">
        <v>319</v>
      </c>
    </row>
    <row r="11" spans="1:3" ht="45" x14ac:dyDescent="0.25">
      <c r="C11" s="159" t="s">
        <v>316</v>
      </c>
    </row>
  </sheetData>
  <sheetProtection algorithmName="SHA-512" hashValue="lxRIp5xHwo/Omn+cy6S6azum9CHEcUcgrRWOTARdupRaQNFrpAs4n0b+AJ1kuV+ZM50SWZLqi6GjP97gpNvWrQ==" saltValue="DMRC9jBfWaNTI92+3JDAAw==" spinCount="100000" sheet="1" objects="1" scenarios="1"/>
  <mergeCells count="2">
    <mergeCell ref="B7:C7"/>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36"/>
  <sheetViews>
    <sheetView workbookViewId="0"/>
  </sheetViews>
  <sheetFormatPr defaultRowHeight="15" x14ac:dyDescent="0.25"/>
  <cols>
    <col min="2" max="2" width="26.28515625" bestFit="1" customWidth="1"/>
    <col min="3" max="6" width="14.42578125" customWidth="1"/>
    <col min="7" max="7" width="14.42578125" style="74" customWidth="1"/>
    <col min="8" max="13" width="14.42578125" customWidth="1"/>
    <col min="14" max="15" width="14.28515625" style="10" bestFit="1" customWidth="1"/>
    <col min="16" max="16" width="9.140625" style="10" customWidth="1"/>
    <col min="17" max="17" width="11" style="10" bestFit="1" customWidth="1"/>
    <col min="18" max="18" width="9.140625" style="10"/>
    <col min="20" max="20" width="11.5703125" bestFit="1" customWidth="1"/>
    <col min="21" max="21" width="12.5703125" bestFit="1" customWidth="1"/>
    <col min="22" max="22" width="12.42578125" customWidth="1"/>
    <col min="24" max="24" width="11.5703125" bestFit="1" customWidth="1"/>
    <col min="25" max="25" width="14.28515625" bestFit="1" customWidth="1"/>
    <col min="26" max="26" width="12.42578125" customWidth="1"/>
    <col min="27" max="27" width="11.5703125" bestFit="1" customWidth="1"/>
    <col min="28" max="28" width="14.28515625" bestFit="1" customWidth="1"/>
    <col min="29" max="29" width="11.28515625" customWidth="1"/>
    <col min="31" max="31" width="12.5703125" bestFit="1" customWidth="1"/>
    <col min="32" max="32" width="15.28515625" bestFit="1" customWidth="1"/>
    <col min="33" max="33" width="12.28515625" customWidth="1"/>
  </cols>
  <sheetData>
    <row r="1" spans="1:33" ht="18.75" x14ac:dyDescent="0.3">
      <c r="A1" s="153" t="s">
        <v>304</v>
      </c>
    </row>
    <row r="2" spans="1:33" x14ac:dyDescent="0.25">
      <c r="B2" s="4" t="s">
        <v>260</v>
      </c>
      <c r="C2" s="98">
        <f t="shared" ref="C2:L2" si="0">MIN(C7:C134)</f>
        <v>10</v>
      </c>
      <c r="D2" s="98">
        <f t="shared" si="0"/>
        <v>4.6328982493386821</v>
      </c>
      <c r="E2" s="98">
        <f t="shared" si="0"/>
        <v>27.75</v>
      </c>
      <c r="F2" s="98">
        <f t="shared" si="0"/>
        <v>9.6741295827020206</v>
      </c>
      <c r="G2" s="98">
        <f t="shared" si="0"/>
        <v>3.98</v>
      </c>
      <c r="H2" s="98">
        <f t="shared" si="0"/>
        <v>1.5</v>
      </c>
      <c r="I2" s="98">
        <f t="shared" si="0"/>
        <v>1</v>
      </c>
      <c r="J2" s="98">
        <f t="shared" si="0"/>
        <v>0.56821748869603061</v>
      </c>
      <c r="K2" s="98">
        <f t="shared" si="0"/>
        <v>4.6611973427669113</v>
      </c>
      <c r="L2" s="98">
        <f t="shared" si="0"/>
        <v>67.906164127353293</v>
      </c>
      <c r="P2" s="98">
        <f>MIN(P7:P134)</f>
        <v>79.945495800956891</v>
      </c>
      <c r="Q2" s="98">
        <f>MIN(Q7:Q134)</f>
        <v>64.759495174021907</v>
      </c>
      <c r="R2" s="98">
        <f>MIN(R7:R134)</f>
        <v>72.774703278387051</v>
      </c>
      <c r="W2" s="158" t="s">
        <v>317</v>
      </c>
    </row>
    <row r="3" spans="1:33" x14ac:dyDescent="0.25">
      <c r="B3" s="4" t="s">
        <v>261</v>
      </c>
      <c r="C3" s="98">
        <f t="shared" ref="C3:L3" si="1">MAX(C7:C134)</f>
        <v>10</v>
      </c>
      <c r="D3" s="98">
        <f t="shared" si="1"/>
        <v>11.836831976425781</v>
      </c>
      <c r="E3" s="98">
        <f t="shared" si="1"/>
        <v>75.7</v>
      </c>
      <c r="F3" s="98">
        <f t="shared" si="1"/>
        <v>31.550736186646692</v>
      </c>
      <c r="G3" s="98">
        <f t="shared" si="1"/>
        <v>3.98</v>
      </c>
      <c r="H3" s="98">
        <f t="shared" si="1"/>
        <v>1.5</v>
      </c>
      <c r="I3" s="98">
        <f t="shared" si="1"/>
        <v>1</v>
      </c>
      <c r="J3" s="98">
        <f t="shared" si="1"/>
        <v>5.8737028377111322</v>
      </c>
      <c r="K3" s="98">
        <f t="shared" si="1"/>
        <v>9.152350218216144</v>
      </c>
      <c r="L3" s="98">
        <f t="shared" si="1"/>
        <v>128.53672794591796</v>
      </c>
      <c r="P3" s="98">
        <f>MAX(P7:P134)</f>
        <v>133.24734883822225</v>
      </c>
      <c r="Q3" s="98">
        <f>MAX(Q7:Q134)</f>
        <v>124.3358883583461</v>
      </c>
      <c r="R3" s="98">
        <f>MAX(R7:R134)</f>
        <v>134.83798732727578</v>
      </c>
    </row>
    <row r="4" spans="1:33" ht="15.75" thickBot="1" x14ac:dyDescent="0.3">
      <c r="S4" s="183" t="s">
        <v>312</v>
      </c>
      <c r="T4" s="183"/>
      <c r="U4" s="183"/>
      <c r="V4" s="183"/>
      <c r="W4" s="182" t="s">
        <v>313</v>
      </c>
      <c r="X4" s="182"/>
      <c r="Y4" s="182"/>
      <c r="Z4" s="182"/>
      <c r="AA4" s="182"/>
      <c r="AB4" s="182"/>
      <c r="AC4" s="182"/>
      <c r="AD4" s="184" t="s">
        <v>314</v>
      </c>
      <c r="AE4" s="184"/>
      <c r="AF4" s="184"/>
      <c r="AG4" s="184"/>
    </row>
    <row r="5" spans="1:33" ht="15.75" thickBot="1" x14ac:dyDescent="0.3">
      <c r="C5" s="138" t="s">
        <v>305</v>
      </c>
      <c r="G5"/>
      <c r="J5" s="10"/>
      <c r="S5" s="160">
        <v>16</v>
      </c>
      <c r="T5" s="144">
        <f>T136</f>
        <v>8206839.8474169178</v>
      </c>
      <c r="U5" s="99"/>
      <c r="V5" s="143">
        <f>V136</f>
        <v>81.094969463075287</v>
      </c>
      <c r="W5" s="160">
        <v>26</v>
      </c>
      <c r="X5" s="142">
        <f>X136</f>
        <v>12457274.003830843</v>
      </c>
      <c r="Y5" s="38"/>
      <c r="Z5" s="141">
        <f>Z136</f>
        <v>76.141963542308119</v>
      </c>
      <c r="AA5" s="145">
        <f>AA136</f>
        <v>20607888.550077662</v>
      </c>
      <c r="AB5" s="146"/>
      <c r="AC5" s="141">
        <f>AC136</f>
        <v>79.623426144174417</v>
      </c>
      <c r="AD5" s="161">
        <v>128</v>
      </c>
      <c r="AE5" s="140">
        <f>AE136</f>
        <v>134042796.74080023</v>
      </c>
      <c r="AF5" s="100"/>
      <c r="AG5" s="139">
        <f>AG136</f>
        <v>92.228807047930445</v>
      </c>
    </row>
    <row r="6" spans="1:33" ht="107.25" x14ac:dyDescent="0.25">
      <c r="A6" s="1" t="s">
        <v>25</v>
      </c>
      <c r="B6" s="1" t="s">
        <v>26</v>
      </c>
      <c r="C6" s="1" t="s">
        <v>6</v>
      </c>
      <c r="D6" s="1" t="s">
        <v>0</v>
      </c>
      <c r="E6" s="1" t="s">
        <v>1</v>
      </c>
      <c r="F6" s="1" t="s">
        <v>2</v>
      </c>
      <c r="G6" s="76" t="s">
        <v>251</v>
      </c>
      <c r="H6" s="1" t="s">
        <v>3</v>
      </c>
      <c r="I6" s="1" t="s">
        <v>4</v>
      </c>
      <c r="J6" s="1" t="s">
        <v>5</v>
      </c>
      <c r="K6" s="1" t="s">
        <v>259</v>
      </c>
      <c r="L6" s="67" t="s">
        <v>255</v>
      </c>
      <c r="M6" s="67" t="s">
        <v>243</v>
      </c>
      <c r="N6" s="68" t="s">
        <v>242</v>
      </c>
      <c r="O6" s="69" t="s">
        <v>289</v>
      </c>
      <c r="P6" s="69" t="s">
        <v>306</v>
      </c>
      <c r="Q6" s="69" t="s">
        <v>253</v>
      </c>
      <c r="R6" s="70" t="s">
        <v>262</v>
      </c>
      <c r="S6" s="101" t="s">
        <v>286</v>
      </c>
      <c r="T6" s="102" t="s">
        <v>269</v>
      </c>
      <c r="U6" s="103" t="s">
        <v>270</v>
      </c>
      <c r="V6" s="104" t="s">
        <v>271</v>
      </c>
      <c r="W6" s="128" t="s">
        <v>287</v>
      </c>
      <c r="X6" s="105" t="s">
        <v>272</v>
      </c>
      <c r="Y6" s="106" t="s">
        <v>273</v>
      </c>
      <c r="Z6" s="107" t="s">
        <v>274</v>
      </c>
      <c r="AA6" s="147" t="s">
        <v>275</v>
      </c>
      <c r="AB6" s="148" t="s">
        <v>276</v>
      </c>
      <c r="AC6" s="149" t="s">
        <v>307</v>
      </c>
      <c r="AD6" s="130" t="s">
        <v>288</v>
      </c>
      <c r="AE6" s="108" t="s">
        <v>278</v>
      </c>
      <c r="AF6" s="108" t="s">
        <v>276</v>
      </c>
      <c r="AG6" s="108" t="s">
        <v>277</v>
      </c>
    </row>
    <row r="7" spans="1:33" x14ac:dyDescent="0.25">
      <c r="A7" s="63">
        <f>'Phase cost, On-truck'!A12</f>
        <v>3</v>
      </c>
      <c r="B7" s="63" t="str">
        <f>'Phase cost, On-truck'!B12</f>
        <v>Clore River Upper</v>
      </c>
      <c r="C7" s="65">
        <f>'Phase cost, On-truck'!AR12</f>
        <v>10</v>
      </c>
      <c r="D7" s="65">
        <f>'Phase cost, On-truck'!AF12</f>
        <v>7.625</v>
      </c>
      <c r="E7" s="65">
        <f>'Phase cost, On-truck'!U12</f>
        <v>37.5</v>
      </c>
      <c r="F7" s="65">
        <f>'Phase cost, On-truck'!AM12</f>
        <v>21.158388723214287</v>
      </c>
      <c r="G7" s="77">
        <f>'Phase cost, On-truck'!AN12</f>
        <v>3.98</v>
      </c>
      <c r="H7" s="65">
        <f>'Phase cost, On-truck'!AO12</f>
        <v>1.5</v>
      </c>
      <c r="I7" s="65">
        <f>'Phase cost, On-truck'!AS12</f>
        <v>1</v>
      </c>
      <c r="J7" s="65">
        <f>'Phase cost, On-truck'!AQ12</f>
        <v>3.4302327282914322</v>
      </c>
      <c r="K7" s="65">
        <f>'Phase cost, On-truck'!AT12</f>
        <v>6.497089716120457</v>
      </c>
      <c r="L7" s="84">
        <f t="shared" ref="L7:L38" si="2">SUM(C7:K7)</f>
        <v>92.690711167626176</v>
      </c>
      <c r="M7" s="71">
        <f>'Phase cost, On-truck'!K12</f>
        <v>156899.11985709818</v>
      </c>
      <c r="N7" s="86">
        <f>'Phase cost, On-truck'!L12</f>
        <v>86294.515921404003</v>
      </c>
      <c r="O7" s="87">
        <f>'Phase cost, On-truck'!M12</f>
        <v>70604.603935694176</v>
      </c>
      <c r="P7" s="88">
        <f>L7-'Phase cost, On-truck'!AM12+'Phase cost, On-truck'!AL12</f>
        <v>103.06398735706117</v>
      </c>
      <c r="Q7" s="88">
        <f>L7-'Phase cost, On-truck'!AM12+'Phase cost, On-truck'!AJ12</f>
        <v>87.877986730126167</v>
      </c>
      <c r="R7" s="89">
        <f>L7-'Phase cost, On-truck'!AM12+'Phase cost, On-truck'!AK12</f>
        <v>98.57292992457063</v>
      </c>
      <c r="S7">
        <f t="shared" ref="S7:S38" si="3">_xlfn.RANK.AVG(R7,R$7:R$134,1)</f>
        <v>86</v>
      </c>
      <c r="T7" s="109">
        <f t="shared" ref="T7:T38" si="4">IF(S7&lt;S$5,O7,0)</f>
        <v>0</v>
      </c>
      <c r="U7" s="109">
        <f t="shared" ref="U7:U38" si="5">T7*R7</f>
        <v>0</v>
      </c>
      <c r="V7" s="112">
        <f t="shared" ref="V7:V38" si="6">U7/T$136</f>
        <v>0</v>
      </c>
      <c r="W7" s="129">
        <f t="shared" ref="W7:W38" si="7">_xlfn.RANK.AVG(Q7,Q$7:Q$134,1)</f>
        <v>61</v>
      </c>
      <c r="X7" s="109">
        <f t="shared" ref="X7:X38" si="8">IF(W7&lt;W$5,N7,0)</f>
        <v>0</v>
      </c>
      <c r="Y7" s="109">
        <f t="shared" ref="Y7:Y38" si="9">X7*Q7</f>
        <v>0</v>
      </c>
      <c r="Z7" s="110">
        <f t="shared" ref="Z7:Z38" si="10">Y7/X$136</f>
        <v>0</v>
      </c>
      <c r="AA7" s="111">
        <f t="shared" ref="AA7:AA38" si="11">IF(Z7=0,0,X7+O7)</f>
        <v>0</v>
      </c>
      <c r="AB7" s="109">
        <f t="shared" ref="AB7:AB38" si="12">AA7*L7</f>
        <v>0</v>
      </c>
      <c r="AC7" s="110">
        <f t="shared" ref="AC7:AC38" si="13">AB7/AA$136</f>
        <v>0</v>
      </c>
      <c r="AD7" s="129">
        <f t="shared" ref="AD7:AD38" si="14">_xlfn.RANK.AVG(L7,L$7:L$134,1)</f>
        <v>71</v>
      </c>
      <c r="AE7" s="109">
        <f t="shared" ref="AE7:AE38" si="15">IF(AD7&lt;AD$5,M7,0)</f>
        <v>156899.11985709818</v>
      </c>
      <c r="AF7" s="109">
        <f t="shared" ref="AF7:AF38" si="16">AE7*L7</f>
        <v>14543091.001129048</v>
      </c>
      <c r="AG7" s="110">
        <f t="shared" ref="AG7:AG38" si="17">AF7/AE$136</f>
        <v>0.10849587859056055</v>
      </c>
    </row>
    <row r="8" spans="1:33" x14ac:dyDescent="0.25">
      <c r="A8" s="63">
        <f>'Phase cost, On-truck'!A13</f>
        <v>4</v>
      </c>
      <c r="B8" s="63" t="str">
        <f>'Phase cost, On-truck'!B13</f>
        <v>Derrick Creek</v>
      </c>
      <c r="C8" s="65">
        <f>'Phase cost, On-truck'!AR13</f>
        <v>10</v>
      </c>
      <c r="D8" s="65">
        <f>'Phase cost, On-truck'!AF13</f>
        <v>5.2149808721228732</v>
      </c>
      <c r="E8" s="65">
        <f>'Phase cost, On-truck'!U13</f>
        <v>28.5</v>
      </c>
      <c r="F8" s="65">
        <f>'Phase cost, On-truck'!AM13</f>
        <v>21.117754092314122</v>
      </c>
      <c r="G8" s="77">
        <f>'Phase cost, On-truck'!AN13</f>
        <v>3.98</v>
      </c>
      <c r="H8" s="65">
        <f>'Phase cost, On-truck'!AO13</f>
        <v>1.5</v>
      </c>
      <c r="I8" s="65">
        <f>'Phase cost, On-truck'!AS13</f>
        <v>1</v>
      </c>
      <c r="J8" s="65">
        <f>'Phase cost, On-truck'!AQ13</f>
        <v>2.7043342457460815</v>
      </c>
      <c r="K8" s="65">
        <f>'Phase cost, On-truck'!AT13</f>
        <v>5.5229655368146462</v>
      </c>
      <c r="L8" s="84">
        <f t="shared" si="2"/>
        <v>79.540034746997733</v>
      </c>
      <c r="M8" s="71">
        <f>'Phase cost, On-truck'!K13</f>
        <v>476345.83038439893</v>
      </c>
      <c r="N8" s="86">
        <f>'Phase cost, On-truck'!L13</f>
        <v>309624.78974985931</v>
      </c>
      <c r="O8" s="87">
        <f>'Phase cost, On-truck'!M13</f>
        <v>166721.04063453962</v>
      </c>
      <c r="P8" s="88">
        <f>L8-'Phase cost, On-truck'!AM13+'Phase cost, On-truck'!AL13</f>
        <v>94.822038666370076</v>
      </c>
      <c r="Q8" s="88">
        <f>L8-'Phase cost, On-truck'!AM13+'Phase cost, On-truck'!AJ13</f>
        <v>79.636038039435078</v>
      </c>
      <c r="R8" s="89">
        <f>L8-'Phase cost, On-truck'!AM13+'Phase cost, On-truck'!AK13</f>
        <v>79.361742918185513</v>
      </c>
      <c r="S8">
        <f t="shared" si="3"/>
        <v>5</v>
      </c>
      <c r="T8" s="109">
        <f t="shared" si="4"/>
        <v>166721.04063453962</v>
      </c>
      <c r="U8" s="109">
        <f t="shared" si="5"/>
        <v>13231272.365890693</v>
      </c>
      <c r="V8" s="9">
        <f t="shared" si="6"/>
        <v>1.6122249991335218</v>
      </c>
      <c r="W8" s="129">
        <f t="shared" si="7"/>
        <v>21</v>
      </c>
      <c r="X8" s="109">
        <f t="shared" si="8"/>
        <v>309624.78974985931</v>
      </c>
      <c r="Y8" s="109">
        <f t="shared" si="9"/>
        <v>24657291.534471884</v>
      </c>
      <c r="Z8" s="110">
        <f t="shared" si="10"/>
        <v>1.9793488950222424</v>
      </c>
      <c r="AA8" s="111">
        <f t="shared" si="11"/>
        <v>476345.83038439893</v>
      </c>
      <c r="AB8" s="109">
        <f t="shared" si="12"/>
        <v>37888563.900362581</v>
      </c>
      <c r="AC8" s="110">
        <f t="shared" si="13"/>
        <v>1.8385466229736473</v>
      </c>
      <c r="AD8" s="129">
        <f t="shared" si="14"/>
        <v>8</v>
      </c>
      <c r="AE8" s="109">
        <f t="shared" si="15"/>
        <v>476345.83038439893</v>
      </c>
      <c r="AF8" s="109">
        <f t="shared" si="16"/>
        <v>37888563.900362581</v>
      </c>
      <c r="AG8" s="110">
        <f t="shared" si="17"/>
        <v>0.28266020123131302</v>
      </c>
    </row>
    <row r="9" spans="1:33" x14ac:dyDescent="0.25">
      <c r="A9" s="63">
        <f>'Phase cost, On-truck'!A14</f>
        <v>5</v>
      </c>
      <c r="B9" s="63" t="str">
        <f>'Phase cost, On-truck'!B14</f>
        <v>Cranberry Junction</v>
      </c>
      <c r="C9" s="65">
        <f>'Phase cost, On-truck'!AR14</f>
        <v>10</v>
      </c>
      <c r="D9" s="65">
        <f>'Phase cost, On-truck'!AF14</f>
        <v>5.3964716911760497</v>
      </c>
      <c r="E9" s="65">
        <f>'Phase cost, On-truck'!U14</f>
        <v>30</v>
      </c>
      <c r="F9" s="65">
        <f>'Phase cost, On-truck'!AM14</f>
        <v>21.150283633163792</v>
      </c>
      <c r="G9" s="77">
        <f>'Phase cost, On-truck'!AN14</f>
        <v>3.98</v>
      </c>
      <c r="H9" s="65">
        <f>'Phase cost, On-truck'!AO14</f>
        <v>1.5</v>
      </c>
      <c r="I9" s="65">
        <f>'Phase cost, On-truck'!AS14</f>
        <v>1</v>
      </c>
      <c r="J9" s="65">
        <f>'Phase cost, On-truck'!AQ14</f>
        <v>2.2242927849472234</v>
      </c>
      <c r="K9" s="65">
        <f>'Phase cost, On-truck'!AT14</f>
        <v>5.6216838487429657</v>
      </c>
      <c r="L9" s="84">
        <f t="shared" si="2"/>
        <v>80.87273195803003</v>
      </c>
      <c r="M9" s="71">
        <f>'Phase cost, On-truck'!K14</f>
        <v>2587832.2242910536</v>
      </c>
      <c r="N9" s="86">
        <f>'Phase cost, On-truck'!L14</f>
        <v>1682090.9457891849</v>
      </c>
      <c r="O9" s="87">
        <f>'Phase cost, On-truck'!M14</f>
        <v>905741.27850186871</v>
      </c>
      <c r="P9" s="88">
        <f>L9-'Phase cost, On-truck'!AM14+'Phase cost, On-truck'!AL14</f>
        <v>95.623030895376218</v>
      </c>
      <c r="Q9" s="88">
        <f>L9-'Phase cost, On-truck'!AM14+'Phase cost, On-truck'!AJ14</f>
        <v>80.437030268441234</v>
      </c>
      <c r="R9" s="89">
        <f>L9-'Phase cost, On-truck'!AM14+'Phase cost, On-truck'!AK14</f>
        <v>81.681892238694928</v>
      </c>
      <c r="S9">
        <f t="shared" si="3"/>
        <v>9</v>
      </c>
      <c r="T9" s="109">
        <f t="shared" si="4"/>
        <v>905741.27850186871</v>
      </c>
      <c r="U9" s="109">
        <f t="shared" si="5"/>
        <v>73982661.506727412</v>
      </c>
      <c r="V9" s="9">
        <f t="shared" si="6"/>
        <v>9.0147563352309437</v>
      </c>
      <c r="W9" s="129">
        <f t="shared" si="7"/>
        <v>25</v>
      </c>
      <c r="X9" s="109">
        <f t="shared" si="8"/>
        <v>1682090.9457891849</v>
      </c>
      <c r="Y9" s="109">
        <f t="shared" si="9"/>
        <v>135302400.32071561</v>
      </c>
      <c r="Z9" s="110">
        <f t="shared" si="10"/>
        <v>10.861316872303492</v>
      </c>
      <c r="AA9" s="111">
        <f t="shared" si="11"/>
        <v>2587832.2242910536</v>
      </c>
      <c r="AB9" s="109">
        <f t="shared" si="12"/>
        <v>209285061.82744303</v>
      </c>
      <c r="AC9" s="110">
        <f t="shared" si="13"/>
        <v>10.155580049788959</v>
      </c>
      <c r="AD9" s="129">
        <f t="shared" si="14"/>
        <v>14</v>
      </c>
      <c r="AE9" s="109">
        <f t="shared" si="15"/>
        <v>2587832.2242910536</v>
      </c>
      <c r="AF9" s="109">
        <f t="shared" si="16"/>
        <v>209285061.82744303</v>
      </c>
      <c r="AG9" s="110">
        <f t="shared" si="17"/>
        <v>1.5613301640679689</v>
      </c>
    </row>
    <row r="10" spans="1:33" x14ac:dyDescent="0.25">
      <c r="A10" s="63">
        <f>'Phase cost, On-truck'!A15</f>
        <v>6</v>
      </c>
      <c r="B10" s="63" t="str">
        <f>'Phase cost, On-truck'!B15</f>
        <v>Ginmiltkun Creek</v>
      </c>
      <c r="C10" s="65">
        <f>'Phase cost, On-truck'!AR15</f>
        <v>10</v>
      </c>
      <c r="D10" s="65">
        <f>'Phase cost, On-truck'!AF15</f>
        <v>7.2558726900288466</v>
      </c>
      <c r="E10" s="65">
        <f>'Phase cost, On-truck'!U15</f>
        <v>33</v>
      </c>
      <c r="F10" s="65">
        <f>'Phase cost, On-truck'!AM15</f>
        <v>23.283869162575559</v>
      </c>
      <c r="G10" s="77">
        <f>'Phase cost, On-truck'!AN15</f>
        <v>3.98</v>
      </c>
      <c r="H10" s="65">
        <f>'Phase cost, On-truck'!AO15</f>
        <v>1.5</v>
      </c>
      <c r="I10" s="65">
        <f>'Phase cost, On-truck'!AS15</f>
        <v>1</v>
      </c>
      <c r="J10" s="65">
        <f>'Phase cost, On-truck'!AQ15</f>
        <v>1.7863939183984989</v>
      </c>
      <c r="K10" s="65">
        <f>'Phase cost, On-truck'!AT15</f>
        <v>6.146090861680233</v>
      </c>
      <c r="L10" s="84">
        <f t="shared" si="2"/>
        <v>87.95222663268315</v>
      </c>
      <c r="M10" s="71">
        <f>'Phase cost, On-truck'!K15</f>
        <v>1216093.9425727862</v>
      </c>
      <c r="N10" s="86">
        <f>'Phase cost, On-truck'!L15</f>
        <v>790461.06267231109</v>
      </c>
      <c r="O10" s="87">
        <f>'Phase cost, On-truck'!M15</f>
        <v>425632.87990047515</v>
      </c>
      <c r="P10" s="88">
        <f>L10-'Phase cost, On-truck'!AM15+'Phase cost, On-truck'!AL15</f>
        <v>102.8701170994411</v>
      </c>
      <c r="Q10" s="88">
        <f>L10-'Phase cost, On-truck'!AM15+'Phase cost, On-truck'!AJ15</f>
        <v>87.684116472506133</v>
      </c>
      <c r="R10" s="89">
        <f>L10-'Phase cost, On-truck'!AM15+'Phase cost, On-truck'!AK15</f>
        <v>88.45014550158335</v>
      </c>
      <c r="S10">
        <f t="shared" si="3"/>
        <v>32</v>
      </c>
      <c r="T10" s="109">
        <f t="shared" si="4"/>
        <v>0</v>
      </c>
      <c r="U10" s="109">
        <f t="shared" si="5"/>
        <v>0</v>
      </c>
      <c r="V10" s="9">
        <f t="shared" si="6"/>
        <v>0</v>
      </c>
      <c r="W10" s="129">
        <f t="shared" si="7"/>
        <v>56</v>
      </c>
      <c r="X10" s="109">
        <f t="shared" si="8"/>
        <v>0</v>
      </c>
      <c r="Y10" s="109">
        <f t="shared" si="9"/>
        <v>0</v>
      </c>
      <c r="Z10" s="110">
        <f t="shared" si="10"/>
        <v>0</v>
      </c>
      <c r="AA10" s="111">
        <f t="shared" si="11"/>
        <v>0</v>
      </c>
      <c r="AB10" s="109">
        <f t="shared" si="12"/>
        <v>0</v>
      </c>
      <c r="AC10" s="110">
        <f t="shared" si="13"/>
        <v>0</v>
      </c>
      <c r="AD10" s="129">
        <f t="shared" si="14"/>
        <v>47</v>
      </c>
      <c r="AE10" s="109">
        <f t="shared" si="15"/>
        <v>1216093.9425727862</v>
      </c>
      <c r="AF10" s="109">
        <f t="shared" si="16"/>
        <v>106958170.04379487</v>
      </c>
      <c r="AG10" s="110">
        <f t="shared" si="17"/>
        <v>0.79794045367928912</v>
      </c>
    </row>
    <row r="11" spans="1:33" x14ac:dyDescent="0.25">
      <c r="A11" s="63">
        <f>'Phase cost, On-truck'!A16</f>
        <v>7</v>
      </c>
      <c r="B11" s="63" t="str">
        <f>'Phase cost, On-truck'!B16</f>
        <v>Kiteen River East</v>
      </c>
      <c r="C11" s="65">
        <f>'Phase cost, On-truck'!AR16</f>
        <v>10</v>
      </c>
      <c r="D11" s="65">
        <f>'Phase cost, On-truck'!AF16</f>
        <v>8.3641522900005594</v>
      </c>
      <c r="E11" s="65">
        <f>'Phase cost, On-truck'!U16</f>
        <v>37.5</v>
      </c>
      <c r="F11" s="65">
        <f>'Phase cost, On-truck'!AM16</f>
        <v>26.200648921283054</v>
      </c>
      <c r="G11" s="77">
        <f>'Phase cost, On-truck'!AN16</f>
        <v>3.98</v>
      </c>
      <c r="H11" s="65">
        <f>'Phase cost, On-truck'!AO16</f>
        <v>1.5</v>
      </c>
      <c r="I11" s="65">
        <f>'Phase cost, On-truck'!AS16</f>
        <v>1</v>
      </c>
      <c r="J11" s="65">
        <f>'Phase cost, On-truck'!AQ16</f>
        <v>2.6999848970430307</v>
      </c>
      <c r="K11" s="65">
        <f>'Phase cost, On-truck'!AT16</f>
        <v>6.9011828886661331</v>
      </c>
      <c r="L11" s="84">
        <f t="shared" si="2"/>
        <v>98.145968996992778</v>
      </c>
      <c r="M11" s="71">
        <f>'Phase cost, On-truck'!K16</f>
        <v>312065.47307711304</v>
      </c>
      <c r="N11" s="86">
        <f>'Phase cost, On-truck'!L16</f>
        <v>124826.18923084522</v>
      </c>
      <c r="O11" s="87">
        <f>'Phase cost, On-truck'!M16</f>
        <v>187239.28384626782</v>
      </c>
      <c r="P11" s="88">
        <f>L11-'Phase cost, On-truck'!AM16+'Phase cost, On-truck'!AL16</f>
        <v>108.60311899435301</v>
      </c>
      <c r="Q11" s="88">
        <f>L11-'Phase cost, On-truck'!AM16+'Phase cost, On-truck'!AJ16</f>
        <v>93.417118367418027</v>
      </c>
      <c r="R11" s="89">
        <f>L11-'Phase cost, On-truck'!AM16+'Phase cost, On-truck'!AK16</f>
        <v>101.29853608337596</v>
      </c>
      <c r="S11">
        <f t="shared" si="3"/>
        <v>99</v>
      </c>
      <c r="T11" s="109">
        <f t="shared" si="4"/>
        <v>0</v>
      </c>
      <c r="U11" s="109">
        <f t="shared" si="5"/>
        <v>0</v>
      </c>
      <c r="V11" s="9">
        <f t="shared" si="6"/>
        <v>0</v>
      </c>
      <c r="W11" s="129">
        <f t="shared" si="7"/>
        <v>98</v>
      </c>
      <c r="X11" s="109">
        <f t="shared" si="8"/>
        <v>0</v>
      </c>
      <c r="Y11" s="109">
        <f t="shared" si="9"/>
        <v>0</v>
      </c>
      <c r="Z11" s="110">
        <f t="shared" si="10"/>
        <v>0</v>
      </c>
      <c r="AA11" s="111">
        <f t="shared" si="11"/>
        <v>0</v>
      </c>
      <c r="AB11" s="109">
        <f t="shared" si="12"/>
        <v>0</v>
      </c>
      <c r="AC11" s="110">
        <f t="shared" si="13"/>
        <v>0</v>
      </c>
      <c r="AD11" s="129">
        <f t="shared" si="14"/>
        <v>110</v>
      </c>
      <c r="AE11" s="109">
        <f t="shared" si="15"/>
        <v>312065.47307711304</v>
      </c>
      <c r="AF11" s="109">
        <f t="shared" si="16"/>
        <v>30627968.245658223</v>
      </c>
      <c r="AG11" s="110">
        <f t="shared" si="17"/>
        <v>0.22849395111386553</v>
      </c>
    </row>
    <row r="12" spans="1:33" x14ac:dyDescent="0.25">
      <c r="A12" s="63">
        <f>'Phase cost, On-truck'!A17</f>
        <v>8</v>
      </c>
      <c r="B12" s="63" t="str">
        <f>'Phase cost, On-truck'!B17</f>
        <v>Cranberry River Lower</v>
      </c>
      <c r="C12" s="65">
        <f>'Phase cost, On-truck'!AR17</f>
        <v>10</v>
      </c>
      <c r="D12" s="65">
        <f>'Phase cost, On-truck'!AF17</f>
        <v>7.1984668302757866</v>
      </c>
      <c r="E12" s="65">
        <f>'Phase cost, On-truck'!U17</f>
        <v>29.25</v>
      </c>
      <c r="F12" s="65">
        <f>'Phase cost, On-truck'!AM17</f>
        <v>20.884781543294512</v>
      </c>
      <c r="G12" s="77">
        <f>'Phase cost, On-truck'!AN17</f>
        <v>3.98</v>
      </c>
      <c r="H12" s="65">
        <f>'Phase cost, On-truck'!AO17</f>
        <v>1.5</v>
      </c>
      <c r="I12" s="65">
        <f>'Phase cost, On-truck'!AS17</f>
        <v>1</v>
      </c>
      <c r="J12" s="65">
        <f>'Phase cost, On-truck'!AQ17</f>
        <v>2.4668315789153246</v>
      </c>
      <c r="K12" s="65">
        <f>'Phase cost, On-truck'!AT17</f>
        <v>5.7040063961988494</v>
      </c>
      <c r="L12" s="84">
        <f t="shared" si="2"/>
        <v>81.984086348684471</v>
      </c>
      <c r="M12" s="71">
        <f>'Phase cost, On-truck'!K17</f>
        <v>1393512.3500555812</v>
      </c>
      <c r="N12" s="86">
        <f>'Phase cost, On-truck'!L17</f>
        <v>905783.02753612783</v>
      </c>
      <c r="O12" s="87">
        <f>'Phase cost, On-truck'!M17</f>
        <v>487729.32251945336</v>
      </c>
      <c r="P12" s="88">
        <f>L12-'Phase cost, On-truck'!AM17+'Phase cost, On-truck'!AL17</f>
        <v>95.439834875899948</v>
      </c>
      <c r="Q12" s="88">
        <f>L12-'Phase cost, On-truck'!AM17+'Phase cost, On-truck'!AJ17</f>
        <v>80.253834248964964</v>
      </c>
      <c r="R12" s="89">
        <f>L12-'Phase cost, On-truck'!AM17+'Phase cost, On-truck'!AK17</f>
        <v>85.197411676734987</v>
      </c>
      <c r="S12">
        <f t="shared" si="3"/>
        <v>18</v>
      </c>
      <c r="T12" s="109">
        <f t="shared" si="4"/>
        <v>0</v>
      </c>
      <c r="U12" s="109">
        <f t="shared" si="5"/>
        <v>0</v>
      </c>
      <c r="V12" s="9">
        <f t="shared" si="6"/>
        <v>0</v>
      </c>
      <c r="W12" s="129">
        <f t="shared" si="7"/>
        <v>24</v>
      </c>
      <c r="X12" s="109">
        <f t="shared" si="8"/>
        <v>905783.02753612783</v>
      </c>
      <c r="Y12" s="109">
        <f t="shared" si="9"/>
        <v>72692560.957410067</v>
      </c>
      <c r="Z12" s="110">
        <f t="shared" si="10"/>
        <v>5.8353505698803572</v>
      </c>
      <c r="AA12" s="111">
        <f t="shared" si="11"/>
        <v>1393512.3500555812</v>
      </c>
      <c r="AB12" s="109">
        <f t="shared" si="12"/>
        <v>114245836.834915</v>
      </c>
      <c r="AC12" s="110">
        <f t="shared" si="13"/>
        <v>5.5437914737016794</v>
      </c>
      <c r="AD12" s="129">
        <f t="shared" si="14"/>
        <v>19</v>
      </c>
      <c r="AE12" s="109">
        <f t="shared" si="15"/>
        <v>1393512.3500555812</v>
      </c>
      <c r="AF12" s="109">
        <f t="shared" si="16"/>
        <v>114245836.834915</v>
      </c>
      <c r="AG12" s="110">
        <f t="shared" si="17"/>
        <v>0.85230866270145944</v>
      </c>
    </row>
    <row r="13" spans="1:33" x14ac:dyDescent="0.25">
      <c r="A13" s="63">
        <f>'Phase cost, On-truck'!A18</f>
        <v>9</v>
      </c>
      <c r="B13" s="63" t="str">
        <f>'Phase cost, On-truck'!B18</f>
        <v>Cranberry River Upper</v>
      </c>
      <c r="C13" s="65">
        <f>'Phase cost, On-truck'!AR18</f>
        <v>10</v>
      </c>
      <c r="D13" s="65">
        <f>'Phase cost, On-truck'!AF18</f>
        <v>7.6233895557265123</v>
      </c>
      <c r="E13" s="65">
        <f>'Phase cost, On-truck'!U18</f>
        <v>37.5</v>
      </c>
      <c r="F13" s="65">
        <f>'Phase cost, On-truck'!AM18</f>
        <v>21.636815078081707</v>
      </c>
      <c r="G13" s="77">
        <f>'Phase cost, On-truck'!AN18</f>
        <v>3.98</v>
      </c>
      <c r="H13" s="65">
        <f>'Phase cost, On-truck'!AO18</f>
        <v>1.5</v>
      </c>
      <c r="I13" s="65">
        <f>'Phase cost, On-truck'!AS18</f>
        <v>1</v>
      </c>
      <c r="J13" s="65">
        <f>'Phase cost, On-truck'!AQ18</f>
        <v>1.3365772920445289</v>
      </c>
      <c r="K13" s="65">
        <f>'Phase cost, On-truck'!AT18</f>
        <v>6.3677425540682195</v>
      </c>
      <c r="L13" s="84">
        <f t="shared" si="2"/>
        <v>90.944524479920958</v>
      </c>
      <c r="M13" s="71">
        <f>'Phase cost, On-truck'!K18</f>
        <v>1562652.2952138162</v>
      </c>
      <c r="N13" s="86">
        <f>'Phase cost, On-truck'!L18</f>
        <v>937591.37712828966</v>
      </c>
      <c r="O13" s="87">
        <f>'Phase cost, On-truck'!M18</f>
        <v>625060.91808552656</v>
      </c>
      <c r="P13" s="88">
        <f>L13-'Phase cost, On-truck'!AM18+'Phase cost, On-truck'!AL18</f>
        <v>103.04571344293747</v>
      </c>
      <c r="Q13" s="88">
        <f>L13-'Phase cost, On-truck'!AM18+'Phase cost, On-truck'!AJ18</f>
        <v>87.859712816002485</v>
      </c>
      <c r="R13" s="89">
        <f>L13-'Phase cost, On-truck'!AM18+'Phase cost, On-truck'!AK18</f>
        <v>95.571741975798659</v>
      </c>
      <c r="S13">
        <f t="shared" si="3"/>
        <v>70</v>
      </c>
      <c r="T13" s="109">
        <f t="shared" si="4"/>
        <v>0</v>
      </c>
      <c r="U13" s="109">
        <f t="shared" si="5"/>
        <v>0</v>
      </c>
      <c r="V13" s="9">
        <f t="shared" si="6"/>
        <v>0</v>
      </c>
      <c r="W13" s="129">
        <f t="shared" si="7"/>
        <v>60</v>
      </c>
      <c r="X13" s="109">
        <f t="shared" si="8"/>
        <v>0</v>
      </c>
      <c r="Y13" s="109">
        <f t="shared" si="9"/>
        <v>0</v>
      </c>
      <c r="Z13" s="110">
        <f t="shared" si="10"/>
        <v>0</v>
      </c>
      <c r="AA13" s="111">
        <f t="shared" si="11"/>
        <v>0</v>
      </c>
      <c r="AB13" s="109">
        <f t="shared" si="12"/>
        <v>0</v>
      </c>
      <c r="AC13" s="110">
        <f t="shared" si="13"/>
        <v>0</v>
      </c>
      <c r="AD13" s="129">
        <f t="shared" si="14"/>
        <v>60</v>
      </c>
      <c r="AE13" s="109">
        <f t="shared" si="15"/>
        <v>1562652.2952138162</v>
      </c>
      <c r="AF13" s="109">
        <f t="shared" si="16"/>
        <v>142114669.91567758</v>
      </c>
      <c r="AG13" s="110">
        <f t="shared" si="17"/>
        <v>1.0602186269694596</v>
      </c>
    </row>
    <row r="14" spans="1:33" x14ac:dyDescent="0.25">
      <c r="A14" s="63">
        <f>'Phase cost, On-truck'!A19</f>
        <v>10</v>
      </c>
      <c r="B14" s="63" t="str">
        <f>'Phase cost, On-truck'!B19</f>
        <v>Moonlit Creek</v>
      </c>
      <c r="C14" s="65">
        <f>'Phase cost, On-truck'!AR19</f>
        <v>10</v>
      </c>
      <c r="D14" s="65">
        <f>'Phase cost, On-truck'!AF19</f>
        <v>7.7665772500660655</v>
      </c>
      <c r="E14" s="65">
        <f>'Phase cost, On-truck'!U19</f>
        <v>37.5</v>
      </c>
      <c r="F14" s="65">
        <f>'Phase cost, On-truck'!AM19</f>
        <v>19.702508979569021</v>
      </c>
      <c r="G14" s="77">
        <f>'Phase cost, On-truck'!AN19</f>
        <v>3.98</v>
      </c>
      <c r="H14" s="65">
        <f>'Phase cost, On-truck'!AO19</f>
        <v>1.5</v>
      </c>
      <c r="I14" s="65">
        <f>'Phase cost, On-truck'!AS19</f>
        <v>1</v>
      </c>
      <c r="J14" s="65">
        <f>'Phase cost, On-truck'!AQ19</f>
        <v>1.8530156847320303</v>
      </c>
      <c r="K14" s="65">
        <f>'Phase cost, On-truck'!AT19</f>
        <v>6.2657681531493692</v>
      </c>
      <c r="L14" s="84">
        <f t="shared" si="2"/>
        <v>89.567870067516481</v>
      </c>
      <c r="M14" s="71">
        <f>'Phase cost, On-truck'!K19</f>
        <v>678777.57910576591</v>
      </c>
      <c r="N14" s="86">
        <f>'Phase cost, On-truck'!L19</f>
        <v>441205.42641874787</v>
      </c>
      <c r="O14" s="87">
        <f>'Phase cost, On-truck'!M19</f>
        <v>237572.15268701804</v>
      </c>
      <c r="P14" s="88">
        <f>L14-'Phase cost, On-truck'!AM19+'Phase cost, On-truck'!AL19</f>
        <v>100.01025924669274</v>
      </c>
      <c r="Q14" s="88">
        <f>L14-'Phase cost, On-truck'!AM19+'Phase cost, On-truck'!AJ19</f>
        <v>84.824258619757757</v>
      </c>
      <c r="R14" s="89">
        <f>L14-'Phase cost, On-truck'!AM19+'Phase cost, On-truck'!AK19</f>
        <v>98.377434184782686</v>
      </c>
      <c r="S14">
        <f t="shared" si="3"/>
        <v>82</v>
      </c>
      <c r="T14" s="109">
        <f t="shared" si="4"/>
        <v>0</v>
      </c>
      <c r="U14" s="109">
        <f t="shared" si="5"/>
        <v>0</v>
      </c>
      <c r="V14" s="9">
        <f t="shared" si="6"/>
        <v>0</v>
      </c>
      <c r="W14" s="129">
        <f t="shared" si="7"/>
        <v>42</v>
      </c>
      <c r="X14" s="109">
        <f t="shared" si="8"/>
        <v>0</v>
      </c>
      <c r="Y14" s="109">
        <f t="shared" si="9"/>
        <v>0</v>
      </c>
      <c r="Z14" s="110">
        <f t="shared" si="10"/>
        <v>0</v>
      </c>
      <c r="AA14" s="111">
        <f t="shared" si="11"/>
        <v>0</v>
      </c>
      <c r="AB14" s="109">
        <f t="shared" si="12"/>
        <v>0</v>
      </c>
      <c r="AC14" s="110">
        <f t="shared" si="13"/>
        <v>0</v>
      </c>
      <c r="AD14" s="129">
        <f t="shared" si="14"/>
        <v>57</v>
      </c>
      <c r="AE14" s="109">
        <f t="shared" si="15"/>
        <v>678777.57910576591</v>
      </c>
      <c r="AF14" s="109">
        <f t="shared" si="16"/>
        <v>60796662.01008863</v>
      </c>
      <c r="AG14" s="110">
        <f t="shared" si="17"/>
        <v>0.45356157502183192</v>
      </c>
    </row>
    <row r="15" spans="1:33" x14ac:dyDescent="0.25">
      <c r="A15" s="63">
        <f>'Phase cost, On-truck'!A20</f>
        <v>11</v>
      </c>
      <c r="B15" s="63" t="str">
        <f>'Phase cost, On-truck'!B20</f>
        <v>Juniper Creek</v>
      </c>
      <c r="C15" s="65">
        <f>'Phase cost, On-truck'!AR20</f>
        <v>10</v>
      </c>
      <c r="D15" s="65">
        <f>'Phase cost, On-truck'!AF20</f>
        <v>8.1725126660282399</v>
      </c>
      <c r="E15" s="65">
        <f>'Phase cost, On-truck'!U20</f>
        <v>39</v>
      </c>
      <c r="F15" s="65">
        <f>'Phase cost, On-truck'!AM20</f>
        <v>21.676112145870817</v>
      </c>
      <c r="G15" s="77">
        <f>'Phase cost, On-truck'!AN20</f>
        <v>3.98</v>
      </c>
      <c r="H15" s="65">
        <f>'Phase cost, On-truck'!AO20</f>
        <v>1.5</v>
      </c>
      <c r="I15" s="65">
        <f>'Phase cost, On-truck'!AS20</f>
        <v>1</v>
      </c>
      <c r="J15" s="65">
        <f>'Phase cost, On-truck'!AQ20</f>
        <v>2.1690309981569378</v>
      </c>
      <c r="K15" s="65">
        <f>'Phase cost, On-truck'!AT20</f>
        <v>6.6014124648044801</v>
      </c>
      <c r="L15" s="84">
        <f t="shared" si="2"/>
        <v>94.099068274860485</v>
      </c>
      <c r="M15" s="71">
        <f>'Phase cost, On-truck'!K20</f>
        <v>307720.47615508165</v>
      </c>
      <c r="N15" s="86">
        <f>'Phase cost, On-truck'!L20</f>
        <v>184632.28569304899</v>
      </c>
      <c r="O15" s="87">
        <f>'Phase cost, On-truck'!M20</f>
        <v>123088.19046203267</v>
      </c>
      <c r="P15" s="88">
        <f>L15-'Phase cost, On-truck'!AM20+'Phase cost, On-truck'!AL20</f>
        <v>102.96522555462596</v>
      </c>
      <c r="Q15" s="88">
        <f>L15-'Phase cost, On-truck'!AM20+'Phase cost, On-truck'!AJ20</f>
        <v>87.779224927690976</v>
      </c>
      <c r="R15" s="89">
        <f>L15-'Phase cost, On-truck'!AM20+'Phase cost, On-truck'!AK20</f>
        <v>103.57883329561476</v>
      </c>
      <c r="S15">
        <f t="shared" si="3"/>
        <v>106</v>
      </c>
      <c r="T15" s="109">
        <f t="shared" si="4"/>
        <v>0</v>
      </c>
      <c r="U15" s="109">
        <f t="shared" si="5"/>
        <v>0</v>
      </c>
      <c r="V15" s="9">
        <f t="shared" si="6"/>
        <v>0</v>
      </c>
      <c r="W15" s="129">
        <f t="shared" si="7"/>
        <v>58</v>
      </c>
      <c r="X15" s="109">
        <f t="shared" si="8"/>
        <v>0</v>
      </c>
      <c r="Y15" s="109">
        <f t="shared" si="9"/>
        <v>0</v>
      </c>
      <c r="Z15" s="110">
        <f t="shared" si="10"/>
        <v>0</v>
      </c>
      <c r="AA15" s="111">
        <f t="shared" si="11"/>
        <v>0</v>
      </c>
      <c r="AB15" s="109">
        <f t="shared" si="12"/>
        <v>0</v>
      </c>
      <c r="AC15" s="110">
        <f t="shared" si="13"/>
        <v>0</v>
      </c>
      <c r="AD15" s="129">
        <f t="shared" si="14"/>
        <v>83</v>
      </c>
      <c r="AE15" s="109">
        <f t="shared" si="15"/>
        <v>307720.47615508165</v>
      </c>
      <c r="AF15" s="109">
        <f t="shared" si="16"/>
        <v>28956210.095289607</v>
      </c>
      <c r="AG15" s="110">
        <f t="shared" si="17"/>
        <v>0.21602212725598743</v>
      </c>
    </row>
    <row r="16" spans="1:33" x14ac:dyDescent="0.25">
      <c r="A16" s="63">
        <f>'Phase cost, On-truck'!A21</f>
        <v>12</v>
      </c>
      <c r="B16" s="63" t="str">
        <f>'Phase cost, On-truck'!B21</f>
        <v>Andi Creek</v>
      </c>
      <c r="C16" s="65">
        <f>'Phase cost, On-truck'!AR21</f>
        <v>10</v>
      </c>
      <c r="D16" s="65">
        <f>'Phase cost, On-truck'!AF21</f>
        <v>4.6328982493386821</v>
      </c>
      <c r="E16" s="65">
        <f>'Phase cost, On-truck'!U21</f>
        <v>28.5</v>
      </c>
      <c r="F16" s="65">
        <f>'Phase cost, On-truck'!AM21</f>
        <v>20.05747402705104</v>
      </c>
      <c r="G16" s="77">
        <f>'Phase cost, On-truck'!AN21</f>
        <v>3.98</v>
      </c>
      <c r="H16" s="65">
        <f>'Phase cost, On-truck'!AO21</f>
        <v>1.5</v>
      </c>
      <c r="I16" s="65">
        <f>'Phase cost, On-truck'!AS21</f>
        <v>1</v>
      </c>
      <c r="J16" s="65">
        <f>'Phase cost, On-truck'!AQ21</f>
        <v>2.1814675586500902</v>
      </c>
      <c r="K16" s="65">
        <f>'Phase cost, On-truck'!AT21</f>
        <v>5.3497471868031861</v>
      </c>
      <c r="L16" s="84">
        <f t="shared" si="2"/>
        <v>77.201587021842997</v>
      </c>
      <c r="M16" s="71">
        <f>'Phase cost, On-truck'!K21</f>
        <v>701134.81925454841</v>
      </c>
      <c r="N16" s="86">
        <f>'Phase cost, On-truck'!L21</f>
        <v>420680.89155272901</v>
      </c>
      <c r="O16" s="87">
        <f>'Phase cost, On-truck'!M21</f>
        <v>280453.9277018194</v>
      </c>
      <c r="P16" s="88">
        <f>L16-'Phase cost, On-truck'!AM21+'Phase cost, On-truck'!AL21</f>
        <v>86.76756557661416</v>
      </c>
      <c r="Q16" s="88">
        <f>L16-'Phase cost, On-truck'!AM21+'Phase cost, On-truck'!AJ21</f>
        <v>71.581564949679176</v>
      </c>
      <c r="R16" s="89">
        <f>L16-'Phase cost, On-truck'!AM21+'Phase cost, On-truck'!AK21</f>
        <v>85.63162013008872</v>
      </c>
      <c r="S16">
        <f t="shared" si="3"/>
        <v>22</v>
      </c>
      <c r="T16" s="109">
        <f t="shared" si="4"/>
        <v>0</v>
      </c>
      <c r="U16" s="109">
        <f t="shared" si="5"/>
        <v>0</v>
      </c>
      <c r="V16" s="9">
        <f t="shared" si="6"/>
        <v>0</v>
      </c>
      <c r="W16" s="129">
        <f t="shared" si="7"/>
        <v>4</v>
      </c>
      <c r="X16" s="109">
        <f t="shared" si="8"/>
        <v>420680.89155272901</v>
      </c>
      <c r="Y16" s="109">
        <f t="shared" si="9"/>
        <v>30112996.561770614</v>
      </c>
      <c r="Z16" s="110">
        <f t="shared" si="10"/>
        <v>2.4173022566984006</v>
      </c>
      <c r="AA16" s="111">
        <f t="shared" si="11"/>
        <v>701134.81925454841</v>
      </c>
      <c r="AB16" s="109">
        <f t="shared" si="12"/>
        <v>54128720.762724176</v>
      </c>
      <c r="AC16" s="110">
        <f t="shared" si="13"/>
        <v>2.6266019748306619</v>
      </c>
      <c r="AD16" s="129">
        <f t="shared" si="14"/>
        <v>4</v>
      </c>
      <c r="AE16" s="109">
        <f t="shared" si="15"/>
        <v>701134.81925454841</v>
      </c>
      <c r="AF16" s="109">
        <f t="shared" si="16"/>
        <v>54128720.762724176</v>
      </c>
      <c r="AG16" s="110">
        <f t="shared" si="17"/>
        <v>0.40381670689394356</v>
      </c>
    </row>
    <row r="17" spans="1:33" x14ac:dyDescent="0.25">
      <c r="A17" s="63">
        <f>'Phase cost, On-truck'!A22</f>
        <v>13</v>
      </c>
      <c r="B17" s="63" t="str">
        <f>'Phase cost, On-truck'!B22</f>
        <v>Burdick Creek</v>
      </c>
      <c r="C17" s="65">
        <f>'Phase cost, On-truck'!AR22</f>
        <v>10</v>
      </c>
      <c r="D17" s="65">
        <f>'Phase cost, On-truck'!AF22</f>
        <v>4.6521534383173275</v>
      </c>
      <c r="E17" s="65">
        <f>'Phase cost, On-truck'!U22</f>
        <v>28.5</v>
      </c>
      <c r="F17" s="65">
        <f>'Phase cost, On-truck'!AM22</f>
        <v>23.534922360384371</v>
      </c>
      <c r="G17" s="77">
        <f>'Phase cost, On-truck'!AN22</f>
        <v>3.98</v>
      </c>
      <c r="H17" s="65">
        <f>'Phase cost, On-truck'!AO22</f>
        <v>1.5</v>
      </c>
      <c r="I17" s="65">
        <f>'Phase cost, On-truck'!AS22</f>
        <v>1</v>
      </c>
      <c r="J17" s="65">
        <f>'Phase cost, On-truck'!AQ22</f>
        <v>2.0253584644684364</v>
      </c>
      <c r="K17" s="65">
        <f>'Phase cost, On-truck'!AT22</f>
        <v>5.6169947410536114</v>
      </c>
      <c r="L17" s="84">
        <f t="shared" si="2"/>
        <v>80.809429004223759</v>
      </c>
      <c r="M17" s="71">
        <f>'Phase cost, On-truck'!K22</f>
        <v>1299783.4005104823</v>
      </c>
      <c r="N17" s="86">
        <f>'Phase cost, On-truck'!L22</f>
        <v>779870.04030628933</v>
      </c>
      <c r="O17" s="87">
        <f>'Phase cost, On-truck'!M22</f>
        <v>519913.36020419293</v>
      </c>
      <c r="P17" s="88">
        <f>L17-'Phase cost, On-truck'!AM22+'Phase cost, On-truck'!AL22</f>
        <v>90.09153422566159</v>
      </c>
      <c r="Q17" s="88">
        <f>L17-'Phase cost, On-truck'!AM22+'Phase cost, On-truck'!AJ22</f>
        <v>74.905533598726606</v>
      </c>
      <c r="R17" s="89">
        <f>L17-'Phase cost, On-truck'!AM22+'Phase cost, On-truck'!AK22</f>
        <v>89.665272112469495</v>
      </c>
      <c r="S17">
        <f t="shared" si="3"/>
        <v>39</v>
      </c>
      <c r="T17" s="109">
        <f t="shared" si="4"/>
        <v>0</v>
      </c>
      <c r="U17" s="109">
        <f t="shared" si="5"/>
        <v>0</v>
      </c>
      <c r="V17" s="9">
        <f t="shared" si="6"/>
        <v>0</v>
      </c>
      <c r="W17" s="129">
        <f t="shared" si="7"/>
        <v>6</v>
      </c>
      <c r="X17" s="109">
        <f t="shared" si="8"/>
        <v>779870.04030628933</v>
      </c>
      <c r="Y17" s="109">
        <f t="shared" si="9"/>
        <v>58416581.506803028</v>
      </c>
      <c r="Z17" s="110">
        <f t="shared" si="10"/>
        <v>4.6893551100215705</v>
      </c>
      <c r="AA17" s="111">
        <f t="shared" si="11"/>
        <v>1299783.4005104823</v>
      </c>
      <c r="AB17" s="109">
        <f t="shared" si="12"/>
        <v>105034754.42442036</v>
      </c>
      <c r="AC17" s="110">
        <f t="shared" si="13"/>
        <v>5.096822712777362</v>
      </c>
      <c r="AD17" s="129">
        <f t="shared" si="14"/>
        <v>13</v>
      </c>
      <c r="AE17" s="109">
        <f t="shared" si="15"/>
        <v>1299783.4005104823</v>
      </c>
      <c r="AF17" s="109">
        <f t="shared" si="16"/>
        <v>105034754.42442036</v>
      </c>
      <c r="AG17" s="110">
        <f t="shared" si="17"/>
        <v>0.78359118862259347</v>
      </c>
    </row>
    <row r="18" spans="1:33" x14ac:dyDescent="0.25">
      <c r="A18" s="63">
        <f>'Phase cost, On-truck'!A23</f>
        <v>14</v>
      </c>
      <c r="B18" s="63" t="str">
        <f>'Phase cost, On-truck'!B23</f>
        <v>Kitwancool Creek Mid</v>
      </c>
      <c r="C18" s="65">
        <f>'Phase cost, On-truck'!AR23</f>
        <v>10</v>
      </c>
      <c r="D18" s="65">
        <f>'Phase cost, On-truck'!AF23</f>
        <v>4.7361916342566124</v>
      </c>
      <c r="E18" s="65">
        <f>'Phase cost, On-truck'!U23</f>
        <v>28.5</v>
      </c>
      <c r="F18" s="65">
        <f>'Phase cost, On-truck'!AM23</f>
        <v>20.380167757820267</v>
      </c>
      <c r="G18" s="77">
        <f>'Phase cost, On-truck'!AN23</f>
        <v>3.98</v>
      </c>
      <c r="H18" s="65">
        <f>'Phase cost, On-truck'!AO23</f>
        <v>1.5</v>
      </c>
      <c r="I18" s="65">
        <f>'Phase cost, On-truck'!AS23</f>
        <v>1</v>
      </c>
      <c r="J18" s="65">
        <f>'Phase cost, On-truck'!AQ23</f>
        <v>1.9481199762897583</v>
      </c>
      <c r="K18" s="65">
        <f>'Phase cost, On-truck'!AT23</f>
        <v>5.3651583494693318</v>
      </c>
      <c r="L18" s="84">
        <f t="shared" si="2"/>
        <v>77.409637717835963</v>
      </c>
      <c r="M18" s="71">
        <f>'Phase cost, On-truck'!K23</f>
        <v>1824757.2368458323</v>
      </c>
      <c r="N18" s="86">
        <f>'Phase cost, On-truck'!L23</f>
        <v>1094854.3421074993</v>
      </c>
      <c r="O18" s="87">
        <f>'Phase cost, On-truck'!M23</f>
        <v>729902.89473833295</v>
      </c>
      <c r="P18" s="88">
        <f>L18-'Phase cost, On-truck'!AM23+'Phase cost, On-truck'!AL23</f>
        <v>87.174368118760981</v>
      </c>
      <c r="Q18" s="88">
        <f>L18-'Phase cost, On-truck'!AM23+'Phase cost, On-truck'!AJ23</f>
        <v>71.988367491825997</v>
      </c>
      <c r="R18" s="89">
        <f>L18-'Phase cost, On-truck'!AM23+'Phase cost, On-truck'!AK23</f>
        <v>85.541543056850927</v>
      </c>
      <c r="S18">
        <f t="shared" si="3"/>
        <v>19</v>
      </c>
      <c r="T18" s="109">
        <f t="shared" si="4"/>
        <v>0</v>
      </c>
      <c r="U18" s="109">
        <f t="shared" si="5"/>
        <v>0</v>
      </c>
      <c r="V18" s="9">
        <f t="shared" si="6"/>
        <v>0</v>
      </c>
      <c r="W18" s="129">
        <f t="shared" si="7"/>
        <v>5</v>
      </c>
      <c r="X18" s="109">
        <f t="shared" si="8"/>
        <v>1094854.3421074993</v>
      </c>
      <c r="Y18" s="109">
        <f t="shared" si="9"/>
        <v>78816776.729656041</v>
      </c>
      <c r="Z18" s="110">
        <f t="shared" si="10"/>
        <v>6.3269682199667781</v>
      </c>
      <c r="AA18" s="111">
        <f t="shared" si="11"/>
        <v>1824757.2368458323</v>
      </c>
      <c r="AB18" s="109">
        <f t="shared" si="12"/>
        <v>141253796.62723526</v>
      </c>
      <c r="AC18" s="110">
        <f t="shared" si="13"/>
        <v>6.8543556164905084</v>
      </c>
      <c r="AD18" s="129">
        <f t="shared" si="14"/>
        <v>5</v>
      </c>
      <c r="AE18" s="109">
        <f t="shared" si="15"/>
        <v>1824757.2368458323</v>
      </c>
      <c r="AF18" s="109">
        <f t="shared" si="16"/>
        <v>141253796.62723526</v>
      </c>
      <c r="AG18" s="110">
        <f t="shared" si="17"/>
        <v>1.0537962506137424</v>
      </c>
    </row>
    <row r="19" spans="1:33" x14ac:dyDescent="0.25">
      <c r="A19" s="63">
        <f>'Phase cost, On-truck'!A24</f>
        <v>15</v>
      </c>
      <c r="B19" s="63" t="str">
        <f>'Phase cost, On-truck'!B24</f>
        <v>Kitwancool Creek Upper</v>
      </c>
      <c r="C19" s="65">
        <f>'Phase cost, On-truck'!AR24</f>
        <v>10</v>
      </c>
      <c r="D19" s="65">
        <f>'Phase cost, On-truck'!AF24</f>
        <v>8.9559466670913483</v>
      </c>
      <c r="E19" s="65">
        <f>'Phase cost, On-truck'!U24</f>
        <v>47.8</v>
      </c>
      <c r="F19" s="65">
        <f>'Phase cost, On-truck'!AM24</f>
        <v>19.823802770892165</v>
      </c>
      <c r="G19" s="77">
        <f>'Phase cost, On-truck'!AN24</f>
        <v>3.98</v>
      </c>
      <c r="H19" s="65">
        <f>'Phase cost, On-truck'!AO24</f>
        <v>1.5</v>
      </c>
      <c r="I19" s="65">
        <f>'Phase cost, On-truck'!AS24</f>
        <v>1</v>
      </c>
      <c r="J19" s="65">
        <f>'Phase cost, On-truck'!AQ24</f>
        <v>1.3666806258494795</v>
      </c>
      <c r="K19" s="65">
        <f>'Phase cost, On-truck'!AT24</f>
        <v>7.1557144051066395</v>
      </c>
      <c r="L19" s="84">
        <f t="shared" si="2"/>
        <v>101.58214446893963</v>
      </c>
      <c r="M19" s="71">
        <f>'Phase cost, On-truck'!K24</f>
        <v>472600.18072477618</v>
      </c>
      <c r="N19" s="86">
        <f>'Phase cost, On-truck'!L24</f>
        <v>283560.10843486572</v>
      </c>
      <c r="O19" s="87">
        <f>'Phase cost, On-truck'!M24</f>
        <v>189040.07228991049</v>
      </c>
      <c r="P19" s="88">
        <f>L19-'Phase cost, On-truck'!AM24+'Phase cost, On-truck'!AL24</f>
        <v>111.93267897443981</v>
      </c>
      <c r="Q19" s="88">
        <f>L19-'Phase cost, On-truck'!AM24+'Phase cost, On-truck'!AJ24</f>
        <v>96.746678347504826</v>
      </c>
      <c r="R19" s="89">
        <f>L19-'Phase cost, On-truck'!AM24+'Phase cost, On-truck'!AK24</f>
        <v>108.83534365109185</v>
      </c>
      <c r="S19">
        <f t="shared" si="3"/>
        <v>119</v>
      </c>
      <c r="T19" s="109">
        <f t="shared" si="4"/>
        <v>0</v>
      </c>
      <c r="U19" s="109">
        <f t="shared" si="5"/>
        <v>0</v>
      </c>
      <c r="V19" s="9">
        <f t="shared" si="6"/>
        <v>0</v>
      </c>
      <c r="W19" s="129">
        <f t="shared" si="7"/>
        <v>111</v>
      </c>
      <c r="X19" s="109">
        <f t="shared" si="8"/>
        <v>0</v>
      </c>
      <c r="Y19" s="109">
        <f t="shared" si="9"/>
        <v>0</v>
      </c>
      <c r="Z19" s="110">
        <f t="shared" si="10"/>
        <v>0</v>
      </c>
      <c r="AA19" s="111">
        <f t="shared" si="11"/>
        <v>0</v>
      </c>
      <c r="AB19" s="109">
        <f t="shared" si="12"/>
        <v>0</v>
      </c>
      <c r="AC19" s="110">
        <f t="shared" si="13"/>
        <v>0</v>
      </c>
      <c r="AD19" s="129">
        <f t="shared" si="14"/>
        <v>117</v>
      </c>
      <c r="AE19" s="109">
        <f t="shared" si="15"/>
        <v>472600.18072477618</v>
      </c>
      <c r="AF19" s="109">
        <f t="shared" si="16"/>
        <v>48007739.834431194</v>
      </c>
      <c r="AG19" s="110">
        <f t="shared" si="17"/>
        <v>0.35815232897045707</v>
      </c>
    </row>
    <row r="20" spans="1:33" x14ac:dyDescent="0.25">
      <c r="A20" s="63">
        <f>'Phase cost, On-truck'!A25</f>
        <v>16</v>
      </c>
      <c r="B20" s="63" t="str">
        <f>'Phase cost, On-truck'!B25</f>
        <v>Sedan Creek</v>
      </c>
      <c r="C20" s="65">
        <f>'Phase cost, On-truck'!AR25</f>
        <v>10</v>
      </c>
      <c r="D20" s="65">
        <f>'Phase cost, On-truck'!AF25</f>
        <v>11.625</v>
      </c>
      <c r="E20" s="65">
        <f>'Phase cost, On-truck'!U25</f>
        <v>39</v>
      </c>
      <c r="F20" s="65">
        <f>'Phase cost, On-truck'!AM25</f>
        <v>21.565873693717702</v>
      </c>
      <c r="G20" s="77">
        <f>'Phase cost, On-truck'!AN25</f>
        <v>3.98</v>
      </c>
      <c r="H20" s="65">
        <f>'Phase cost, On-truck'!AO25</f>
        <v>1.5</v>
      </c>
      <c r="I20" s="65">
        <f>'Phase cost, On-truck'!AS25</f>
        <v>1</v>
      </c>
      <c r="J20" s="65">
        <f>'Phase cost, On-truck'!AQ25</f>
        <v>2.2282551605965968</v>
      </c>
      <c r="K20" s="65">
        <f>'Phase cost, On-truck'!AT25</f>
        <v>6.8735303083451447</v>
      </c>
      <c r="L20" s="84">
        <f t="shared" si="2"/>
        <v>97.772659162659451</v>
      </c>
      <c r="M20" s="71">
        <f>'Phase cost, On-truck'!K25</f>
        <v>6233.6953961072404</v>
      </c>
      <c r="N20" s="86">
        <f>'Phase cost, On-truck'!L25</f>
        <v>3740.2172376643439</v>
      </c>
      <c r="O20" s="87">
        <f>'Phase cost, On-truck'!M25</f>
        <v>2493.4781584428965</v>
      </c>
      <c r="P20" s="88">
        <f>L20-'Phase cost, On-truck'!AM25+'Phase cost, On-truck'!AL25</f>
        <v>106.65499805076395</v>
      </c>
      <c r="Q20" s="88">
        <f>L20-'Phase cost, On-truck'!AM25+'Phase cost, On-truck'!AJ25</f>
        <v>91.468997423828966</v>
      </c>
      <c r="R20" s="89">
        <f>L20-'Phase cost, On-truck'!AM25+'Phase cost, On-truck'!AK25</f>
        <v>107.22815177090519</v>
      </c>
      <c r="S20">
        <f t="shared" si="3"/>
        <v>117</v>
      </c>
      <c r="T20" s="109">
        <f t="shared" si="4"/>
        <v>0</v>
      </c>
      <c r="U20" s="109">
        <f t="shared" si="5"/>
        <v>0</v>
      </c>
      <c r="V20" s="9">
        <f t="shared" si="6"/>
        <v>0</v>
      </c>
      <c r="W20" s="129">
        <f t="shared" si="7"/>
        <v>84</v>
      </c>
      <c r="X20" s="109">
        <f t="shared" si="8"/>
        <v>0</v>
      </c>
      <c r="Y20" s="109">
        <f t="shared" si="9"/>
        <v>0</v>
      </c>
      <c r="Z20" s="110">
        <f t="shared" si="10"/>
        <v>0</v>
      </c>
      <c r="AA20" s="111">
        <f t="shared" si="11"/>
        <v>0</v>
      </c>
      <c r="AB20" s="109">
        <f t="shared" si="12"/>
        <v>0</v>
      </c>
      <c r="AC20" s="110">
        <f t="shared" si="13"/>
        <v>0</v>
      </c>
      <c r="AD20" s="129">
        <f t="shared" si="14"/>
        <v>107</v>
      </c>
      <c r="AE20" s="109">
        <f t="shared" si="15"/>
        <v>6233.6953961072404</v>
      </c>
      <c r="AF20" s="109">
        <f t="shared" si="16"/>
        <v>609484.97528743267</v>
      </c>
      <c r="AG20" s="110">
        <f t="shared" si="17"/>
        <v>4.5469431413461122E-3</v>
      </c>
    </row>
    <row r="21" spans="1:33" x14ac:dyDescent="0.25">
      <c r="A21" s="63">
        <f>'Phase cost, On-truck'!A26</f>
        <v>17</v>
      </c>
      <c r="B21" s="63" t="str">
        <f>'Phase cost, On-truck'!B26</f>
        <v>Kitwancool Creek Lower</v>
      </c>
      <c r="C21" s="65">
        <f>'Phase cost, On-truck'!AR26</f>
        <v>10</v>
      </c>
      <c r="D21" s="65">
        <f>'Phase cost, On-truck'!AF26</f>
        <v>5.7642303902981737</v>
      </c>
      <c r="E21" s="65">
        <f>'Phase cost, On-truck'!U26</f>
        <v>31.5</v>
      </c>
      <c r="F21" s="65">
        <f>'Phase cost, On-truck'!AM26</f>
        <v>19.823802770892161</v>
      </c>
      <c r="G21" s="77">
        <f>'Phase cost, On-truck'!AN26</f>
        <v>3.98</v>
      </c>
      <c r="H21" s="65">
        <f>'Phase cost, On-truck'!AO26</f>
        <v>1.5</v>
      </c>
      <c r="I21" s="65">
        <f>'Phase cost, On-truck'!AS26</f>
        <v>1</v>
      </c>
      <c r="J21" s="65">
        <f>'Phase cost, On-truck'!AQ26</f>
        <v>2.128149801106237</v>
      </c>
      <c r="K21" s="65">
        <f>'Phase cost, On-truck'!AT26</f>
        <v>5.6572946369837274</v>
      </c>
      <c r="L21" s="84">
        <f t="shared" si="2"/>
        <v>81.353477599280296</v>
      </c>
      <c r="M21" s="71">
        <f>'Phase cost, On-truck'!K26</f>
        <v>757045.52726996585</v>
      </c>
      <c r="N21" s="86">
        <f>'Phase cost, On-truck'!L26</f>
        <v>454227.31636197952</v>
      </c>
      <c r="O21" s="87">
        <f>'Phase cost, On-truck'!M26</f>
        <v>302818.21090798633</v>
      </c>
      <c r="P21" s="88">
        <f>L21-'Phase cost, On-truck'!AM26+'Phase cost, On-truck'!AL26</f>
        <v>91.704012104780475</v>
      </c>
      <c r="Q21" s="88">
        <f>L21-'Phase cost, On-truck'!AM26+'Phase cost, On-truck'!AJ26</f>
        <v>76.518011477845491</v>
      </c>
      <c r="R21" s="89">
        <f>L21-'Phase cost, On-truck'!AM26+'Phase cost, On-truck'!AK26</f>
        <v>88.606676781432512</v>
      </c>
      <c r="S21">
        <f t="shared" si="3"/>
        <v>35</v>
      </c>
      <c r="T21" s="109">
        <f t="shared" si="4"/>
        <v>0</v>
      </c>
      <c r="U21" s="109">
        <f t="shared" si="5"/>
        <v>0</v>
      </c>
      <c r="V21" s="9">
        <f t="shared" si="6"/>
        <v>0</v>
      </c>
      <c r="W21" s="129">
        <f t="shared" si="7"/>
        <v>12</v>
      </c>
      <c r="X21" s="109">
        <f t="shared" si="8"/>
        <v>454227.31636197952</v>
      </c>
      <c r="Y21" s="109">
        <f t="shared" si="9"/>
        <v>34756571.0069369</v>
      </c>
      <c r="Z21" s="110">
        <f t="shared" si="10"/>
        <v>2.7900623359692185</v>
      </c>
      <c r="AA21" s="111">
        <f t="shared" si="11"/>
        <v>757045.52726996585</v>
      </c>
      <c r="AB21" s="109">
        <f t="shared" si="12"/>
        <v>61588286.344392508</v>
      </c>
      <c r="AC21" s="110">
        <f t="shared" si="13"/>
        <v>2.9885781939635154</v>
      </c>
      <c r="AD21" s="129">
        <f t="shared" si="14"/>
        <v>17</v>
      </c>
      <c r="AE21" s="109">
        <f t="shared" si="15"/>
        <v>757045.52726996585</v>
      </c>
      <c r="AF21" s="109">
        <f t="shared" si="16"/>
        <v>61588286.344392508</v>
      </c>
      <c r="AG21" s="110">
        <f t="shared" si="17"/>
        <v>0.45946733313455357</v>
      </c>
    </row>
    <row r="22" spans="1:33" x14ac:dyDescent="0.25">
      <c r="A22" s="63">
        <f>'Phase cost, On-truck'!A27</f>
        <v>18</v>
      </c>
      <c r="B22" s="63" t="str">
        <f>'Phase cost, On-truck'!B27</f>
        <v>Wilson Creek</v>
      </c>
      <c r="C22" s="65">
        <f>'Phase cost, On-truck'!AR27</f>
        <v>10</v>
      </c>
      <c r="D22" s="65">
        <f>'Phase cost, On-truck'!AF27</f>
        <v>7.2804934330455406</v>
      </c>
      <c r="E22" s="65">
        <f>'Phase cost, On-truck'!U27</f>
        <v>34.5</v>
      </c>
      <c r="F22" s="65">
        <f>'Phase cost, On-truck'!AM27</f>
        <v>20.777915976363893</v>
      </c>
      <c r="G22" s="77">
        <f>'Phase cost, On-truck'!AN27</f>
        <v>3.98</v>
      </c>
      <c r="H22" s="65">
        <f>'Phase cost, On-truck'!AO27</f>
        <v>1.5</v>
      </c>
      <c r="I22" s="65">
        <f>'Phase cost, On-truck'!AS27</f>
        <v>1</v>
      </c>
      <c r="J22" s="65">
        <f>'Phase cost, On-truck'!AQ27</f>
        <v>2.05238609567574</v>
      </c>
      <c r="K22" s="65">
        <f>'Phase cost, On-truck'!AT27</f>
        <v>6.0888636404068146</v>
      </c>
      <c r="L22" s="84">
        <f t="shared" si="2"/>
        <v>87.179659145491996</v>
      </c>
      <c r="M22" s="71">
        <f>'Phase cost, On-truck'!K27</f>
        <v>372582.75064562459</v>
      </c>
      <c r="N22" s="86">
        <f>'Phase cost, On-truck'!L27</f>
        <v>242178.787919656</v>
      </c>
      <c r="O22" s="87">
        <f>'Phase cost, On-truck'!M27</f>
        <v>130403.96272596859</v>
      </c>
      <c r="P22" s="88">
        <f>L22-'Phase cost, On-truck'!AM27+'Phase cost, On-truck'!AL27</f>
        <v>96.849955750950315</v>
      </c>
      <c r="Q22" s="88">
        <f>L22-'Phase cost, On-truck'!AM27+'Phase cost, On-truck'!AJ27</f>
        <v>81.663955124015331</v>
      </c>
      <c r="R22" s="89">
        <f>L22-'Phase cost, On-truck'!AM27+'Phase cost, On-truck'!AK27</f>
        <v>97.42310947109155</v>
      </c>
      <c r="S22">
        <f t="shared" si="3"/>
        <v>79</v>
      </c>
      <c r="T22" s="109">
        <f t="shared" si="4"/>
        <v>0</v>
      </c>
      <c r="U22" s="109">
        <f t="shared" si="5"/>
        <v>0</v>
      </c>
      <c r="V22" s="9">
        <f t="shared" si="6"/>
        <v>0</v>
      </c>
      <c r="W22" s="129">
        <f t="shared" si="7"/>
        <v>32</v>
      </c>
      <c r="X22" s="109">
        <f t="shared" si="8"/>
        <v>0</v>
      </c>
      <c r="Y22" s="109">
        <f t="shared" si="9"/>
        <v>0</v>
      </c>
      <c r="Z22" s="110">
        <f t="shared" si="10"/>
        <v>0</v>
      </c>
      <c r="AA22" s="111">
        <f t="shared" si="11"/>
        <v>0</v>
      </c>
      <c r="AB22" s="109">
        <f t="shared" si="12"/>
        <v>0</v>
      </c>
      <c r="AC22" s="110">
        <f t="shared" si="13"/>
        <v>0</v>
      </c>
      <c r="AD22" s="129">
        <f t="shared" si="14"/>
        <v>45</v>
      </c>
      <c r="AE22" s="109">
        <f t="shared" si="15"/>
        <v>372582.75064562459</v>
      </c>
      <c r="AF22" s="109">
        <f t="shared" si="16"/>
        <v>32481637.204775389</v>
      </c>
      <c r="AG22" s="110">
        <f t="shared" si="17"/>
        <v>0.24232288488866302</v>
      </c>
    </row>
    <row r="23" spans="1:33" x14ac:dyDescent="0.25">
      <c r="A23" s="63">
        <f>'Phase cost, On-truck'!A28</f>
        <v>19</v>
      </c>
      <c r="B23" s="63" t="str">
        <f>'Phase cost, On-truck'!B28</f>
        <v>Kitseguecla River Lower</v>
      </c>
      <c r="C23" s="65">
        <f>'Phase cost, On-truck'!AR28</f>
        <v>10</v>
      </c>
      <c r="D23" s="65">
        <f>'Phase cost, On-truck'!AF28</f>
        <v>6.2272705211049271</v>
      </c>
      <c r="E23" s="65">
        <f>'Phase cost, On-truck'!U28</f>
        <v>31.5</v>
      </c>
      <c r="F23" s="65">
        <f>'Phase cost, On-truck'!AM28</f>
        <v>21.755103830081346</v>
      </c>
      <c r="G23" s="77">
        <f>'Phase cost, On-truck'!AN28</f>
        <v>3.98</v>
      </c>
      <c r="H23" s="65">
        <f>'Phase cost, On-truck'!AO28</f>
        <v>1.5</v>
      </c>
      <c r="I23" s="65">
        <f>'Phase cost, On-truck'!AS28</f>
        <v>1</v>
      </c>
      <c r="J23" s="65">
        <f>'Phase cost, On-truck'!AQ28</f>
        <v>1.8719849515348239</v>
      </c>
      <c r="K23" s="65">
        <f>'Phase cost, On-truck'!AT28</f>
        <v>5.8283487442176876</v>
      </c>
      <c r="L23" s="84">
        <f t="shared" si="2"/>
        <v>83.662708046938803</v>
      </c>
      <c r="M23" s="71">
        <f>'Phase cost, On-truck'!K28</f>
        <v>779068.51093926479</v>
      </c>
      <c r="N23" s="86">
        <f>'Phase cost, On-truck'!L28</f>
        <v>467441.10656355886</v>
      </c>
      <c r="O23" s="87">
        <f>'Phase cost, On-truck'!M28</f>
        <v>311627.40437570593</v>
      </c>
      <c r="P23" s="88">
        <f>L23-'Phase cost, On-truck'!AM28+'Phase cost, On-truck'!AL28</f>
        <v>92.522417025952393</v>
      </c>
      <c r="Q23" s="88">
        <f>L23-'Phase cost, On-truck'!AM28+'Phase cost, On-truck'!AJ28</f>
        <v>77.336416399017409</v>
      </c>
      <c r="R23" s="89">
        <f>L23-'Phase cost, On-truck'!AM28+'Phase cost, On-truck'!AK28</f>
        <v>93.152145518820902</v>
      </c>
      <c r="S23">
        <f t="shared" si="3"/>
        <v>56</v>
      </c>
      <c r="T23" s="109">
        <f t="shared" si="4"/>
        <v>0</v>
      </c>
      <c r="U23" s="109">
        <f t="shared" si="5"/>
        <v>0</v>
      </c>
      <c r="V23" s="9">
        <f t="shared" si="6"/>
        <v>0</v>
      </c>
      <c r="W23" s="129">
        <f t="shared" si="7"/>
        <v>15</v>
      </c>
      <c r="X23" s="109">
        <f t="shared" si="8"/>
        <v>467441.10656355886</v>
      </c>
      <c r="Y23" s="109">
        <f t="shared" si="9"/>
        <v>36150220.059216857</v>
      </c>
      <c r="Z23" s="110">
        <f t="shared" si="10"/>
        <v>2.9019366554914017</v>
      </c>
      <c r="AA23" s="111">
        <f t="shared" si="11"/>
        <v>779068.51093926479</v>
      </c>
      <c r="AB23" s="109">
        <f t="shared" si="12"/>
        <v>65178981.379275061</v>
      </c>
      <c r="AC23" s="110">
        <f t="shared" si="13"/>
        <v>3.1628170552693247</v>
      </c>
      <c r="AD23" s="129">
        <f t="shared" si="14"/>
        <v>26</v>
      </c>
      <c r="AE23" s="109">
        <f t="shared" si="15"/>
        <v>779068.51093926479</v>
      </c>
      <c r="AF23" s="109">
        <f t="shared" si="16"/>
        <v>65178981.379275061</v>
      </c>
      <c r="AG23" s="110">
        <f t="shared" si="17"/>
        <v>0.48625500932595617</v>
      </c>
    </row>
    <row r="24" spans="1:33" x14ac:dyDescent="0.25">
      <c r="A24" s="63">
        <f>'Phase cost, On-truck'!A29</f>
        <v>20</v>
      </c>
      <c r="B24" s="63" t="str">
        <f>'Phase cost, On-truck'!B29</f>
        <v>Kitsuns Creek West</v>
      </c>
      <c r="C24" s="65">
        <f>'Phase cost, On-truck'!AR29</f>
        <v>10</v>
      </c>
      <c r="D24" s="65">
        <f>'Phase cost, On-truck'!AF29</f>
        <v>7.9004772442692524</v>
      </c>
      <c r="E24" s="65">
        <f>'Phase cost, On-truck'!U29</f>
        <v>36</v>
      </c>
      <c r="F24" s="65">
        <f>'Phase cost, On-truck'!AM29</f>
        <v>24.106736330081343</v>
      </c>
      <c r="G24" s="77">
        <f>'Phase cost, On-truck'!AN29</f>
        <v>3.98</v>
      </c>
      <c r="H24" s="65">
        <f>'Phase cost, On-truck'!AO29</f>
        <v>1.5</v>
      </c>
      <c r="I24" s="65">
        <f>'Phase cost, On-truck'!AS29</f>
        <v>1</v>
      </c>
      <c r="J24" s="65">
        <f>'Phase cost, On-truck'!AQ29</f>
        <v>2.0932954154418915</v>
      </c>
      <c r="K24" s="65">
        <f>'Phase cost, On-truck'!AT29</f>
        <v>6.5280407191833989</v>
      </c>
      <c r="L24" s="84">
        <f t="shared" si="2"/>
        <v>93.108549708975886</v>
      </c>
      <c r="M24" s="71">
        <f>'Phase cost, On-truck'!K29</f>
        <v>363006.39011133584</v>
      </c>
      <c r="N24" s="86">
        <f>'Phase cost, On-truck'!L29</f>
        <v>217803.8340668015</v>
      </c>
      <c r="O24" s="87">
        <f>'Phase cost, On-truck'!M29</f>
        <v>145202.55604453434</v>
      </c>
      <c r="P24" s="88">
        <f>L24-'Phase cost, On-truck'!AM29+'Phase cost, On-truck'!AL29</f>
        <v>101.77628868798946</v>
      </c>
      <c r="Q24" s="88">
        <f>L24-'Phase cost, On-truck'!AM29+'Phase cost, On-truck'!AJ29</f>
        <v>86.59028806105448</v>
      </c>
      <c r="R24" s="89">
        <f>L24-'Phase cost, On-truck'!AM29+'Phase cost, On-truck'!AK29</f>
        <v>102.88594218085797</v>
      </c>
      <c r="S24">
        <f t="shared" si="3"/>
        <v>103</v>
      </c>
      <c r="T24" s="109">
        <f t="shared" si="4"/>
        <v>0</v>
      </c>
      <c r="U24" s="109">
        <f t="shared" si="5"/>
        <v>0</v>
      </c>
      <c r="V24" s="9">
        <f t="shared" si="6"/>
        <v>0</v>
      </c>
      <c r="W24" s="129">
        <f t="shared" si="7"/>
        <v>48</v>
      </c>
      <c r="X24" s="109">
        <f t="shared" si="8"/>
        <v>0</v>
      </c>
      <c r="Y24" s="109">
        <f t="shared" si="9"/>
        <v>0</v>
      </c>
      <c r="Z24" s="110">
        <f t="shared" si="10"/>
        <v>0</v>
      </c>
      <c r="AA24" s="111">
        <f t="shared" si="11"/>
        <v>0</v>
      </c>
      <c r="AB24" s="109">
        <f t="shared" si="12"/>
        <v>0</v>
      </c>
      <c r="AC24" s="110">
        <f t="shared" si="13"/>
        <v>0</v>
      </c>
      <c r="AD24" s="129">
        <f t="shared" si="14"/>
        <v>74</v>
      </c>
      <c r="AE24" s="109">
        <f t="shared" si="15"/>
        <v>363006.39011133584</v>
      </c>
      <c r="AF24" s="109">
        <f t="shared" si="16"/>
        <v>33798998.518357202</v>
      </c>
      <c r="AG24" s="110">
        <f t="shared" si="17"/>
        <v>0.25215080064104178</v>
      </c>
    </row>
    <row r="25" spans="1:33" x14ac:dyDescent="0.25">
      <c r="A25" s="63">
        <f>'Phase cost, On-truck'!A30</f>
        <v>21</v>
      </c>
      <c r="B25" s="63" t="str">
        <f>'Phase cost, On-truck'!B30</f>
        <v>Oliver Creek</v>
      </c>
      <c r="C25" s="65">
        <f>'Phase cost, On-truck'!AR30</f>
        <v>10</v>
      </c>
      <c r="D25" s="65">
        <f>'Phase cost, On-truck'!AF30</f>
        <v>5.7066455188998626</v>
      </c>
      <c r="E25" s="65">
        <f>'Phase cost, On-truck'!U30</f>
        <v>30</v>
      </c>
      <c r="F25" s="65">
        <f>'Phase cost, On-truck'!AM30</f>
        <v>20.618547036071515</v>
      </c>
      <c r="G25" s="77">
        <f>'Phase cost, On-truck'!AN30</f>
        <v>3.98</v>
      </c>
      <c r="H25" s="65">
        <f>'Phase cost, On-truck'!AO30</f>
        <v>1.5</v>
      </c>
      <c r="I25" s="65">
        <f>'Phase cost, On-truck'!AS30</f>
        <v>1</v>
      </c>
      <c r="J25" s="65">
        <f>'Phase cost, On-truck'!AQ30</f>
        <v>1.5484205341809405</v>
      </c>
      <c r="K25" s="65">
        <f>'Phase cost, On-truck'!AT30</f>
        <v>5.5498890471321856</v>
      </c>
      <c r="L25" s="84">
        <f t="shared" si="2"/>
        <v>79.903502136284501</v>
      </c>
      <c r="M25" s="71">
        <f>'Phase cost, On-truck'!K30</f>
        <v>416357.20507826528</v>
      </c>
      <c r="N25" s="86">
        <f>'Phase cost, On-truck'!L30</f>
        <v>228996.46279304591</v>
      </c>
      <c r="O25" s="87">
        <f>'Phase cost, On-truck'!M30</f>
        <v>187360.74228521937</v>
      </c>
      <c r="P25" s="88">
        <f>L25-'Phase cost, On-truck'!AM30+'Phase cost, On-truck'!AL30</f>
        <v>86.439990313614132</v>
      </c>
      <c r="Q25" s="88">
        <f>L25-'Phase cost, On-truck'!AM30+'Phase cost, On-truck'!AJ30</f>
        <v>71.253989686679148</v>
      </c>
      <c r="R25" s="89">
        <f>L25-'Phase cost, On-truck'!AM30+'Phase cost, On-truck'!AK30</f>
        <v>90.475128463579921</v>
      </c>
      <c r="S25">
        <f t="shared" si="3"/>
        <v>45</v>
      </c>
      <c r="T25" s="109">
        <f t="shared" si="4"/>
        <v>0</v>
      </c>
      <c r="U25" s="109">
        <f t="shared" si="5"/>
        <v>0</v>
      </c>
      <c r="V25" s="9">
        <f t="shared" si="6"/>
        <v>0</v>
      </c>
      <c r="W25" s="129">
        <f t="shared" si="7"/>
        <v>3</v>
      </c>
      <c r="X25" s="109">
        <f t="shared" si="8"/>
        <v>228996.46279304591</v>
      </c>
      <c r="Y25" s="109">
        <f t="shared" si="9"/>
        <v>16316911.598141698</v>
      </c>
      <c r="Z25" s="110">
        <f t="shared" si="10"/>
        <v>1.3098300312832443</v>
      </c>
      <c r="AA25" s="111">
        <f t="shared" si="11"/>
        <v>416357.20507826528</v>
      </c>
      <c r="AB25" s="109">
        <f t="shared" si="12"/>
        <v>33268398.825428613</v>
      </c>
      <c r="AC25" s="110">
        <f t="shared" si="13"/>
        <v>1.6143526176680163</v>
      </c>
      <c r="AD25" s="129">
        <f t="shared" si="14"/>
        <v>10</v>
      </c>
      <c r="AE25" s="109">
        <f t="shared" si="15"/>
        <v>416357.20507826528</v>
      </c>
      <c r="AF25" s="109">
        <f t="shared" si="16"/>
        <v>33268398.825428613</v>
      </c>
      <c r="AG25" s="110">
        <f t="shared" si="17"/>
        <v>0.24819236567974642</v>
      </c>
    </row>
    <row r="26" spans="1:33" x14ac:dyDescent="0.25">
      <c r="A26" s="63">
        <f>'Phase cost, On-truck'!A31</f>
        <v>22</v>
      </c>
      <c r="B26" s="63" t="str">
        <f>'Phase cost, On-truck'!B31</f>
        <v>Lorne Creek</v>
      </c>
      <c r="C26" s="65">
        <f>'Phase cost, On-truck'!AR31</f>
        <v>10</v>
      </c>
      <c r="D26" s="65">
        <f>'Phase cost, On-truck'!AF31</f>
        <v>8.375</v>
      </c>
      <c r="E26" s="65">
        <f>'Phase cost, On-truck'!U31</f>
        <v>39</v>
      </c>
      <c r="F26" s="65">
        <f>'Phase cost, On-truck'!AM31</f>
        <v>14.022446607351714</v>
      </c>
      <c r="G26" s="77">
        <f>'Phase cost, On-truck'!AN31</f>
        <v>3.98</v>
      </c>
      <c r="H26" s="65">
        <f>'Phase cost, On-truck'!AO31</f>
        <v>1.5</v>
      </c>
      <c r="I26" s="65">
        <f>'Phase cost, On-truck'!AS31</f>
        <v>1</v>
      </c>
      <c r="J26" s="65">
        <f>'Phase cost, On-truck'!AQ31</f>
        <v>1.9327260617056188</v>
      </c>
      <c r="K26" s="65">
        <f>'Phase cost, On-truck'!AT31</f>
        <v>5.986413813524587</v>
      </c>
      <c r="L26" s="84">
        <f t="shared" si="2"/>
        <v>85.79658648258193</v>
      </c>
      <c r="M26" s="71">
        <f>'Phase cost, On-truck'!K31</f>
        <v>44904.241809997671</v>
      </c>
      <c r="N26" s="86">
        <f>'Phase cost, On-truck'!L31</f>
        <v>26942.545085998601</v>
      </c>
      <c r="O26" s="87">
        <f>'Phase cost, On-truck'!M31</f>
        <v>17961.69672399907</v>
      </c>
      <c r="P26" s="88">
        <f>L26-'Phase cost, On-truck'!AM31+'Phase cost, On-truck'!AL31</f>
        <v>97.243482889383245</v>
      </c>
      <c r="Q26" s="88">
        <f>L26-'Phase cost, On-truck'!AM31+'Phase cost, On-truck'!AJ31</f>
        <v>82.057482262448261</v>
      </c>
      <c r="R26" s="89">
        <f>L26-'Phase cost, On-truck'!AM31+'Phase cost, On-truck'!AK31</f>
        <v>91.405242812782433</v>
      </c>
      <c r="S26">
        <f t="shared" si="3"/>
        <v>48</v>
      </c>
      <c r="T26" s="109">
        <f t="shared" si="4"/>
        <v>0</v>
      </c>
      <c r="U26" s="109">
        <f t="shared" si="5"/>
        <v>0</v>
      </c>
      <c r="V26" s="9">
        <f t="shared" si="6"/>
        <v>0</v>
      </c>
      <c r="W26" s="129">
        <f t="shared" si="7"/>
        <v>34</v>
      </c>
      <c r="X26" s="109">
        <f t="shared" si="8"/>
        <v>0</v>
      </c>
      <c r="Y26" s="109">
        <f t="shared" si="9"/>
        <v>0</v>
      </c>
      <c r="Z26" s="110">
        <f t="shared" si="10"/>
        <v>0</v>
      </c>
      <c r="AA26" s="111">
        <f t="shared" si="11"/>
        <v>0</v>
      </c>
      <c r="AB26" s="109">
        <f t="shared" si="12"/>
        <v>0</v>
      </c>
      <c r="AC26" s="110">
        <f t="shared" si="13"/>
        <v>0</v>
      </c>
      <c r="AD26" s="129">
        <f t="shared" si="14"/>
        <v>37</v>
      </c>
      <c r="AE26" s="109">
        <f t="shared" si="15"/>
        <v>44904.241809997671</v>
      </c>
      <c r="AF26" s="109">
        <f t="shared" si="16"/>
        <v>3852630.6658862364</v>
      </c>
      <c r="AG26" s="110">
        <f t="shared" si="17"/>
        <v>2.8741795602311278E-2</v>
      </c>
    </row>
    <row r="27" spans="1:33" x14ac:dyDescent="0.25">
      <c r="A27" s="63">
        <f>'Phase cost, On-truck'!A32</f>
        <v>23</v>
      </c>
      <c r="B27" s="63" t="str">
        <f>'Phase cost, On-truck'!B32</f>
        <v>Insect Creek</v>
      </c>
      <c r="C27" s="65">
        <f>'Phase cost, On-truck'!AR32</f>
        <v>10</v>
      </c>
      <c r="D27" s="65">
        <f>'Phase cost, On-truck'!AF32</f>
        <v>8.75</v>
      </c>
      <c r="E27" s="65">
        <f>'Phase cost, On-truck'!U32</f>
        <v>38.25</v>
      </c>
      <c r="F27" s="65">
        <f>'Phase cost, On-truck'!AM32</f>
        <v>24.948279907999638</v>
      </c>
      <c r="G27" s="77">
        <f>'Phase cost, On-truck'!AN32</f>
        <v>3.98</v>
      </c>
      <c r="H27" s="65">
        <f>'Phase cost, On-truck'!AO32</f>
        <v>1.5</v>
      </c>
      <c r="I27" s="65">
        <f>'Phase cost, On-truck'!AS32</f>
        <v>1</v>
      </c>
      <c r="J27" s="65">
        <f>'Phase cost, On-truck'!AQ32</f>
        <v>1.767474419331178</v>
      </c>
      <c r="K27" s="65">
        <f>'Phase cost, On-truck'!AT32</f>
        <v>6.8172603461864654</v>
      </c>
      <c r="L27" s="84">
        <f t="shared" si="2"/>
        <v>97.01301467351729</v>
      </c>
      <c r="M27" s="71">
        <f>'Phase cost, On-truck'!K32</f>
        <v>102732.37873240553</v>
      </c>
      <c r="N27" s="86">
        <f>'Phase cost, On-truck'!L32</f>
        <v>61639.427239443314</v>
      </c>
      <c r="O27" s="87">
        <f>'Phase cost, On-truck'!M32</f>
        <v>41092.951492962216</v>
      </c>
      <c r="P27" s="88">
        <f>L27-'Phase cost, On-truck'!AM32+'Phase cost, On-truck'!AL32</f>
        <v>114.70560327587727</v>
      </c>
      <c r="Q27" s="88">
        <f>L27-'Phase cost, On-truck'!AM32+'Phase cost, On-truck'!AJ32</f>
        <v>99.519602648942282</v>
      </c>
      <c r="R27" s="89">
        <f>L27-'Phase cost, On-truck'!AM32+'Phase cost, On-truck'!AK32</f>
        <v>93.253132710379816</v>
      </c>
      <c r="S27">
        <f t="shared" si="3"/>
        <v>57</v>
      </c>
      <c r="T27" s="109">
        <f t="shared" si="4"/>
        <v>0</v>
      </c>
      <c r="U27" s="109">
        <f t="shared" si="5"/>
        <v>0</v>
      </c>
      <c r="V27" s="9">
        <f t="shared" si="6"/>
        <v>0</v>
      </c>
      <c r="W27" s="129">
        <f t="shared" si="7"/>
        <v>117</v>
      </c>
      <c r="X27" s="109">
        <f t="shared" si="8"/>
        <v>0</v>
      </c>
      <c r="Y27" s="109">
        <f t="shared" si="9"/>
        <v>0</v>
      </c>
      <c r="Z27" s="110">
        <f t="shared" si="10"/>
        <v>0</v>
      </c>
      <c r="AA27" s="111">
        <f t="shared" si="11"/>
        <v>0</v>
      </c>
      <c r="AB27" s="109">
        <f t="shared" si="12"/>
        <v>0</v>
      </c>
      <c r="AC27" s="110">
        <f t="shared" si="13"/>
        <v>0</v>
      </c>
      <c r="AD27" s="129">
        <f t="shared" si="14"/>
        <v>105</v>
      </c>
      <c r="AE27" s="109">
        <f t="shared" si="15"/>
        <v>102732.37873240553</v>
      </c>
      <c r="AF27" s="109">
        <f t="shared" si="16"/>
        <v>9966377.7654121928</v>
      </c>
      <c r="AG27" s="110">
        <f t="shared" si="17"/>
        <v>7.4352206964796982E-2</v>
      </c>
    </row>
    <row r="28" spans="1:33" x14ac:dyDescent="0.25">
      <c r="A28" s="63">
        <f>'Phase cost, On-truck'!A33</f>
        <v>24</v>
      </c>
      <c r="B28" s="63" t="str">
        <f>'Phase cost, On-truck'!B33</f>
        <v>Seven Sisters</v>
      </c>
      <c r="C28" s="65">
        <f>'Phase cost, On-truck'!AR33</f>
        <v>10</v>
      </c>
      <c r="D28" s="65">
        <f>'Phase cost, On-truck'!AF33</f>
        <v>7.3374770696524001</v>
      </c>
      <c r="E28" s="65">
        <f>'Phase cost, On-truck'!U33</f>
        <v>37.5</v>
      </c>
      <c r="F28" s="65">
        <f>'Phase cost, On-truck'!AM33</f>
        <v>19.657490097226475</v>
      </c>
      <c r="G28" s="77">
        <f>'Phase cost, On-truck'!AN33</f>
        <v>3.98</v>
      </c>
      <c r="H28" s="65">
        <f>'Phase cost, On-truck'!AO33</f>
        <v>1.5</v>
      </c>
      <c r="I28" s="65">
        <f>'Phase cost, On-truck'!AS33</f>
        <v>1</v>
      </c>
      <c r="J28" s="65">
        <f>'Phase cost, On-truck'!AQ33</f>
        <v>2.0325408959047206</v>
      </c>
      <c r="K28" s="65">
        <f>'Phase cost, On-truck'!AT33</f>
        <v>6.2422006450226881</v>
      </c>
      <c r="L28" s="84">
        <f t="shared" si="2"/>
        <v>89.249708707806292</v>
      </c>
      <c r="M28" s="71">
        <f>'Phase cost, On-truck'!K33</f>
        <v>418536.46161897923</v>
      </c>
      <c r="N28" s="86">
        <f>'Phase cost, On-truck'!L33</f>
        <v>251121.87697138754</v>
      </c>
      <c r="O28" s="87">
        <f>'Phase cost, On-truck'!M33</f>
        <v>167414.58464759169</v>
      </c>
      <c r="P28" s="88">
        <f>L28-'Phase cost, On-truck'!AM33+'Phase cost, On-truck'!AL33</f>
        <v>96.747253823980969</v>
      </c>
      <c r="Q28" s="88">
        <f>L28-'Phase cost, On-truck'!AM33+'Phase cost, On-truck'!AJ33</f>
        <v>81.561253197045986</v>
      </c>
      <c r="R28" s="89">
        <f>L28-'Phase cost, On-truck'!AM33+'Phase cost, On-truck'!AK33</f>
        <v>100.78239197394676</v>
      </c>
      <c r="S28">
        <f t="shared" si="3"/>
        <v>97</v>
      </c>
      <c r="T28" s="109">
        <f t="shared" si="4"/>
        <v>0</v>
      </c>
      <c r="U28" s="109">
        <f t="shared" si="5"/>
        <v>0</v>
      </c>
      <c r="V28" s="9">
        <f t="shared" si="6"/>
        <v>0</v>
      </c>
      <c r="W28" s="129">
        <f t="shared" si="7"/>
        <v>31</v>
      </c>
      <c r="X28" s="109">
        <f t="shared" si="8"/>
        <v>0</v>
      </c>
      <c r="Y28" s="109">
        <f t="shared" si="9"/>
        <v>0</v>
      </c>
      <c r="Z28" s="110">
        <f t="shared" si="10"/>
        <v>0</v>
      </c>
      <c r="AA28" s="111">
        <f t="shared" si="11"/>
        <v>0</v>
      </c>
      <c r="AB28" s="109">
        <f t="shared" si="12"/>
        <v>0</v>
      </c>
      <c r="AC28" s="110">
        <f t="shared" si="13"/>
        <v>0</v>
      </c>
      <c r="AD28" s="129">
        <f t="shared" si="14"/>
        <v>53</v>
      </c>
      <c r="AE28" s="109">
        <f t="shared" si="15"/>
        <v>418536.46161897923</v>
      </c>
      <c r="AF28" s="109">
        <f t="shared" si="16"/>
        <v>37354257.283089846</v>
      </c>
      <c r="AG28" s="110">
        <f t="shared" si="17"/>
        <v>0.27867411148785648</v>
      </c>
    </row>
    <row r="29" spans="1:33" x14ac:dyDescent="0.25">
      <c r="A29" s="63">
        <f>'Phase cost, On-truck'!A34</f>
        <v>25</v>
      </c>
      <c r="B29" s="63" t="str">
        <f>'Phase cost, On-truck'!B34</f>
        <v>Kitwanga River</v>
      </c>
      <c r="C29" s="65">
        <f>'Phase cost, On-truck'!AR34</f>
        <v>10</v>
      </c>
      <c r="D29" s="65">
        <f>'Phase cost, On-truck'!AF34</f>
        <v>5.6294775386324307</v>
      </c>
      <c r="E29" s="65">
        <f>'Phase cost, On-truck'!U34</f>
        <v>30</v>
      </c>
      <c r="F29" s="65">
        <f>'Phase cost, On-truck'!AM34</f>
        <v>21.636815078081703</v>
      </c>
      <c r="G29" s="77">
        <f>'Phase cost, On-truck'!AN34</f>
        <v>3.98</v>
      </c>
      <c r="H29" s="65">
        <f>'Phase cost, On-truck'!AO34</f>
        <v>1.5</v>
      </c>
      <c r="I29" s="65">
        <f>'Phase cost, On-truck'!AS34</f>
        <v>1</v>
      </c>
      <c r="J29" s="65">
        <f>'Phase cost, On-truck'!AQ34</f>
        <v>1.5692433807148365</v>
      </c>
      <c r="K29" s="65">
        <f>'Phase cost, On-truck'!AT34</f>
        <v>5.6268428797943173</v>
      </c>
      <c r="L29" s="84">
        <f t="shared" si="2"/>
        <v>80.942378877223291</v>
      </c>
      <c r="M29" s="71">
        <f>'Phase cost, On-truck'!K34</f>
        <v>722377.51607136836</v>
      </c>
      <c r="N29" s="86">
        <f>'Phase cost, On-truck'!L34</f>
        <v>433426.50964282098</v>
      </c>
      <c r="O29" s="87">
        <f>'Phase cost, On-truck'!M34</f>
        <v>288951.00642854738</v>
      </c>
      <c r="P29" s="88">
        <f>L29-'Phase cost, On-truck'!AM34+'Phase cost, On-truck'!AL34</f>
        <v>93.043567840239803</v>
      </c>
      <c r="Q29" s="88">
        <f>L29-'Phase cost, On-truck'!AM34+'Phase cost, On-truck'!AJ34</f>
        <v>77.857567213304819</v>
      </c>
      <c r="R29" s="89">
        <f>L29-'Phase cost, On-truck'!AM34+'Phase cost, On-truck'!AK34</f>
        <v>85.569596373100993</v>
      </c>
      <c r="S29">
        <f t="shared" si="3"/>
        <v>21</v>
      </c>
      <c r="T29" s="109">
        <f t="shared" si="4"/>
        <v>0</v>
      </c>
      <c r="U29" s="109">
        <f t="shared" si="5"/>
        <v>0</v>
      </c>
      <c r="V29" s="9">
        <f t="shared" si="6"/>
        <v>0</v>
      </c>
      <c r="W29" s="129">
        <f t="shared" si="7"/>
        <v>16</v>
      </c>
      <c r="X29" s="109">
        <f t="shared" si="8"/>
        <v>433426.50964282098</v>
      </c>
      <c r="Y29" s="109">
        <f t="shared" si="9"/>
        <v>33745533.60654404</v>
      </c>
      <c r="Z29" s="110">
        <f t="shared" si="10"/>
        <v>2.7089019312063507</v>
      </c>
      <c r="AA29" s="111">
        <f t="shared" si="11"/>
        <v>722377.51607136836</v>
      </c>
      <c r="AB29" s="109">
        <f t="shared" si="12"/>
        <v>58470954.598236151</v>
      </c>
      <c r="AC29" s="110">
        <f t="shared" si="13"/>
        <v>2.8373093369633833</v>
      </c>
      <c r="AD29" s="129">
        <f t="shared" si="14"/>
        <v>16</v>
      </c>
      <c r="AE29" s="109">
        <f t="shared" si="15"/>
        <v>722377.51607136836</v>
      </c>
      <c r="AF29" s="109">
        <f t="shared" si="16"/>
        <v>58470954.598236151</v>
      </c>
      <c r="AG29" s="110">
        <f t="shared" si="17"/>
        <v>0.43621109093465099</v>
      </c>
    </row>
    <row r="30" spans="1:33" x14ac:dyDescent="0.25">
      <c r="A30" s="63">
        <f>'Phase cost, On-truck'!A35</f>
        <v>26</v>
      </c>
      <c r="B30" s="63" t="str">
        <f>'Phase cost, On-truck'!B35</f>
        <v>Kitseguecla Mountain</v>
      </c>
      <c r="C30" s="65">
        <f>'Phase cost, On-truck'!AR35</f>
        <v>10</v>
      </c>
      <c r="D30" s="65">
        <f>'Phase cost, On-truck'!AF35</f>
        <v>6.5959181116937886</v>
      </c>
      <c r="E30" s="65">
        <f>'Phase cost, On-truck'!U35</f>
        <v>33</v>
      </c>
      <c r="F30" s="65">
        <f>'Phase cost, On-truck'!AM35</f>
        <v>19.434295462723554</v>
      </c>
      <c r="G30" s="77">
        <f>'Phase cost, On-truck'!AN35</f>
        <v>3.98</v>
      </c>
      <c r="H30" s="65">
        <f>'Phase cost, On-truck'!AO35</f>
        <v>1.5</v>
      </c>
      <c r="I30" s="65">
        <f>'Phase cost, On-truck'!AS35</f>
        <v>1</v>
      </c>
      <c r="J30" s="65">
        <f>'Phase cost, On-truck'!AQ35</f>
        <v>1.8613713564156631</v>
      </c>
      <c r="K30" s="65">
        <f>'Phase cost, On-truck'!AT35</f>
        <v>5.7913267944666407</v>
      </c>
      <c r="L30" s="84">
        <f t="shared" si="2"/>
        <v>83.162911725299651</v>
      </c>
      <c r="M30" s="71">
        <f>'Phase cost, On-truck'!K35</f>
        <v>281948.05230484862</v>
      </c>
      <c r="N30" s="86">
        <f>'Phase cost, On-truck'!L35</f>
        <v>169168.83138290918</v>
      </c>
      <c r="O30" s="87">
        <f>'Phase cost, On-truck'!M35</f>
        <v>112779.22092193946</v>
      </c>
      <c r="P30" s="88">
        <f>L30-'Phase cost, On-truck'!AM35+'Phase cost, On-truck'!AL35</f>
        <v>91.977229765450929</v>
      </c>
      <c r="Q30" s="88">
        <f>L30-'Phase cost, On-truck'!AM35+'Phase cost, On-truck'!AJ35</f>
        <v>76.791229138515945</v>
      </c>
      <c r="R30" s="89">
        <f>L30-'Phase cost, On-truck'!AM35+'Phase cost, On-truck'!AK35</f>
        <v>92.720435605475203</v>
      </c>
      <c r="S30">
        <f t="shared" si="3"/>
        <v>54</v>
      </c>
      <c r="T30" s="109">
        <f t="shared" si="4"/>
        <v>0</v>
      </c>
      <c r="U30" s="109">
        <f t="shared" si="5"/>
        <v>0</v>
      </c>
      <c r="V30" s="9">
        <f t="shared" si="6"/>
        <v>0</v>
      </c>
      <c r="W30" s="129">
        <f t="shared" si="7"/>
        <v>13</v>
      </c>
      <c r="X30" s="109">
        <f t="shared" si="8"/>
        <v>169168.83138290918</v>
      </c>
      <c r="Y30" s="109">
        <f t="shared" si="9"/>
        <v>12990682.493819946</v>
      </c>
      <c r="Z30" s="110">
        <f t="shared" si="10"/>
        <v>1.0428190380836988</v>
      </c>
      <c r="AA30" s="111">
        <f t="shared" si="11"/>
        <v>281948.05230484862</v>
      </c>
      <c r="AB30" s="109">
        <f t="shared" si="12"/>
        <v>23447620.984948296</v>
      </c>
      <c r="AC30" s="110">
        <f t="shared" si="13"/>
        <v>1.1377983206756004</v>
      </c>
      <c r="AD30" s="129">
        <f t="shared" si="14"/>
        <v>23</v>
      </c>
      <c r="AE30" s="109">
        <f t="shared" si="15"/>
        <v>281948.05230484862</v>
      </c>
      <c r="AF30" s="109">
        <f t="shared" si="16"/>
        <v>23447620.984948296</v>
      </c>
      <c r="AG30" s="110">
        <f t="shared" si="17"/>
        <v>0.17492637840352715</v>
      </c>
    </row>
    <row r="31" spans="1:33" x14ac:dyDescent="0.25">
      <c r="A31" s="63">
        <f>'Phase cost, On-truck'!A36</f>
        <v>27</v>
      </c>
      <c r="B31" s="63" t="str">
        <f>'Phase cost, On-truck'!B36</f>
        <v>Price Creek</v>
      </c>
      <c r="C31" s="65">
        <f>'Phase cost, On-truck'!AR36</f>
        <v>10</v>
      </c>
      <c r="D31" s="65">
        <f>'Phase cost, On-truck'!AF36</f>
        <v>6.5134978640025452</v>
      </c>
      <c r="E31" s="65">
        <f>'Phase cost, On-truck'!U36</f>
        <v>33</v>
      </c>
      <c r="F31" s="65">
        <f>'Phase cost, On-truck'!AM36</f>
        <v>18.637835139375593</v>
      </c>
      <c r="G31" s="77">
        <f>'Phase cost, On-truck'!AN36</f>
        <v>3.98</v>
      </c>
      <c r="H31" s="65">
        <f>'Phase cost, On-truck'!AO36</f>
        <v>1.5</v>
      </c>
      <c r="I31" s="65">
        <f>'Phase cost, On-truck'!AS36</f>
        <v>1</v>
      </c>
      <c r="J31" s="65">
        <f>'Phase cost, On-truck'!AQ36</f>
        <v>2.2945560918039734</v>
      </c>
      <c r="K31" s="65">
        <f>'Phase cost, On-truck'!AT36</f>
        <v>5.7556711276145691</v>
      </c>
      <c r="L31" s="84">
        <f t="shared" si="2"/>
        <v>82.681560222796691</v>
      </c>
      <c r="M31" s="71">
        <f>'Phase cost, On-truck'!K36</f>
        <v>359613.10302747291</v>
      </c>
      <c r="N31" s="86">
        <f>'Phase cost, On-truck'!L36</f>
        <v>233748.5169678574</v>
      </c>
      <c r="O31" s="87">
        <f>'Phase cost, On-truck'!M36</f>
        <v>125864.58605961551</v>
      </c>
      <c r="P31" s="88">
        <f>L31-'Phase cost, On-truck'!AM36+'Phase cost, On-truck'!AL36</f>
        <v>92.292338586295926</v>
      </c>
      <c r="Q31" s="88">
        <f>L31-'Phase cost, On-truck'!AM36+'Phase cost, On-truck'!AJ36</f>
        <v>77.106337959360943</v>
      </c>
      <c r="R31" s="89">
        <f>L31-'Phase cost, On-truck'!AM36+'Phase cost, On-truck'!AK36</f>
        <v>93.0355444263202</v>
      </c>
      <c r="S31">
        <f t="shared" si="3"/>
        <v>55</v>
      </c>
      <c r="T31" s="109">
        <f t="shared" si="4"/>
        <v>0</v>
      </c>
      <c r="U31" s="109">
        <f t="shared" si="5"/>
        <v>0</v>
      </c>
      <c r="V31" s="9">
        <f t="shared" si="6"/>
        <v>0</v>
      </c>
      <c r="W31" s="129">
        <f t="shared" si="7"/>
        <v>14</v>
      </c>
      <c r="X31" s="109">
        <f t="shared" si="8"/>
        <v>233748.5169678574</v>
      </c>
      <c r="Y31" s="109">
        <f t="shared" si="9"/>
        <v>18023492.14682303</v>
      </c>
      <c r="Z31" s="110">
        <f t="shared" si="10"/>
        <v>1.4468247339891915</v>
      </c>
      <c r="AA31" s="111">
        <f t="shared" si="11"/>
        <v>359613.10302747291</v>
      </c>
      <c r="AB31" s="109">
        <f t="shared" si="12"/>
        <v>29733372.434872791</v>
      </c>
      <c r="AC31" s="110">
        <f t="shared" si="13"/>
        <v>1.442815083292982</v>
      </c>
      <c r="AD31" s="129">
        <f t="shared" si="14"/>
        <v>21</v>
      </c>
      <c r="AE31" s="109">
        <f t="shared" si="15"/>
        <v>359613.10302747291</v>
      </c>
      <c r="AF31" s="109">
        <f t="shared" si="16"/>
        <v>29733372.434872791</v>
      </c>
      <c r="AG31" s="110">
        <f t="shared" si="17"/>
        <v>0.22181999449301615</v>
      </c>
    </row>
    <row r="32" spans="1:33" x14ac:dyDescent="0.25">
      <c r="A32" s="63">
        <f>'Phase cost, On-truck'!A37</f>
        <v>28</v>
      </c>
      <c r="B32" s="63" t="str">
        <f>'Phase cost, On-truck'!B37</f>
        <v>Shanalope Creek</v>
      </c>
      <c r="C32" s="65">
        <f>'Phase cost, On-truck'!AR37</f>
        <v>10</v>
      </c>
      <c r="D32" s="65">
        <f>'Phase cost, On-truck'!AF37</f>
        <v>5.6786203664363342</v>
      </c>
      <c r="E32" s="65">
        <f>'Phase cost, On-truck'!U37</f>
        <v>29.25</v>
      </c>
      <c r="F32" s="65">
        <f>'Phase cost, On-truck'!AM37</f>
        <v>28.807292975017202</v>
      </c>
      <c r="G32" s="77">
        <f>'Phase cost, On-truck'!AN37</f>
        <v>3.98</v>
      </c>
      <c r="H32" s="65">
        <f>'Phase cost, On-truck'!AO37</f>
        <v>1.5</v>
      </c>
      <c r="I32" s="65">
        <f>'Phase cost, On-truck'!AS37</f>
        <v>1</v>
      </c>
      <c r="J32" s="65">
        <f>'Phase cost, On-truck'!AQ37</f>
        <v>2.8403328044928502</v>
      </c>
      <c r="K32" s="65">
        <f>'Phase cost, On-truck'!AT37</f>
        <v>6.2460996916757106</v>
      </c>
      <c r="L32" s="84">
        <f t="shared" si="2"/>
        <v>89.302345837622099</v>
      </c>
      <c r="M32" s="71">
        <f>'Phase cost, On-truck'!K37</f>
        <v>3233102.6614340669</v>
      </c>
      <c r="N32" s="86">
        <f>'Phase cost, On-truck'!L37</f>
        <v>2101516.7299321438</v>
      </c>
      <c r="O32" s="87">
        <f>'Phase cost, On-truck'!M37</f>
        <v>1131585.9315019234</v>
      </c>
      <c r="P32" s="88">
        <f>L32-'Phase cost, On-truck'!AM37+'Phase cost, On-truck'!AL37</f>
        <v>106.40085929866109</v>
      </c>
      <c r="Q32" s="88">
        <f>L32-'Phase cost, On-truck'!AM37+'Phase cost, On-truck'!AJ37</f>
        <v>91.21485867172612</v>
      </c>
      <c r="R32" s="89">
        <f>L32-'Phase cost, On-truck'!AM37+'Phase cost, On-truck'!AK37</f>
        <v>85.750536288571766</v>
      </c>
      <c r="S32">
        <f t="shared" si="3"/>
        <v>23</v>
      </c>
      <c r="T32" s="109">
        <f t="shared" si="4"/>
        <v>0</v>
      </c>
      <c r="U32" s="109">
        <f t="shared" si="5"/>
        <v>0</v>
      </c>
      <c r="V32" s="9">
        <f t="shared" si="6"/>
        <v>0</v>
      </c>
      <c r="W32" s="129">
        <f t="shared" si="7"/>
        <v>81</v>
      </c>
      <c r="X32" s="109">
        <f t="shared" si="8"/>
        <v>0</v>
      </c>
      <c r="Y32" s="109">
        <f t="shared" si="9"/>
        <v>0</v>
      </c>
      <c r="Z32" s="110">
        <f t="shared" si="10"/>
        <v>0</v>
      </c>
      <c r="AA32" s="111">
        <f t="shared" si="11"/>
        <v>0</v>
      </c>
      <c r="AB32" s="109">
        <f t="shared" si="12"/>
        <v>0</v>
      </c>
      <c r="AC32" s="110">
        <f t="shared" si="13"/>
        <v>0</v>
      </c>
      <c r="AD32" s="129">
        <f t="shared" si="14"/>
        <v>54</v>
      </c>
      <c r="AE32" s="109">
        <f t="shared" si="15"/>
        <v>3233102.6614340669</v>
      </c>
      <c r="AF32" s="109">
        <f t="shared" si="16"/>
        <v>288723651.9999215</v>
      </c>
      <c r="AG32" s="110">
        <f t="shared" si="17"/>
        <v>2.1539661885616206</v>
      </c>
    </row>
    <row r="33" spans="1:33" x14ac:dyDescent="0.25">
      <c r="A33" s="63">
        <f>'Phase cost, On-truck'!A38</f>
        <v>29</v>
      </c>
      <c r="B33" s="63" t="str">
        <f>'Phase cost, On-truck'!B38</f>
        <v>Bonney Creek</v>
      </c>
      <c r="C33" s="65">
        <f>'Phase cost, On-truck'!AR38</f>
        <v>10</v>
      </c>
      <c r="D33" s="65">
        <f>'Phase cost, On-truck'!AF38</f>
        <v>5.6579447746315648</v>
      </c>
      <c r="E33" s="65">
        <f>'Phase cost, On-truck'!U38</f>
        <v>29.25</v>
      </c>
      <c r="F33" s="65">
        <f>'Phase cost, On-truck'!AM38</f>
        <v>28.807292975017202</v>
      </c>
      <c r="G33" s="77">
        <f>'Phase cost, On-truck'!AN38</f>
        <v>3.98</v>
      </c>
      <c r="H33" s="65">
        <f>'Phase cost, On-truck'!AO38</f>
        <v>1.5</v>
      </c>
      <c r="I33" s="65">
        <f>'Phase cost, On-truck'!AS38</f>
        <v>1</v>
      </c>
      <c r="J33" s="65">
        <f>'Phase cost, On-truck'!AQ38</f>
        <v>2.6829989545774517</v>
      </c>
      <c r="K33" s="65">
        <f>'Phase cost, On-truck'!AT38</f>
        <v>6.2318589363380976</v>
      </c>
      <c r="L33" s="84">
        <f t="shared" si="2"/>
        <v>89.110095640564325</v>
      </c>
      <c r="M33" s="71">
        <f>'Phase cost, On-truck'!K38</f>
        <v>2855863.1305641597</v>
      </c>
      <c r="N33" s="86">
        <f>'Phase cost, On-truck'!L38</f>
        <v>1856311.0348667039</v>
      </c>
      <c r="O33" s="87">
        <f>'Phase cost, On-truck'!M38</f>
        <v>999552.09569745581</v>
      </c>
      <c r="P33" s="88">
        <f>L33-'Phase cost, On-truck'!AM38+'Phase cost, On-truck'!AL38</f>
        <v>106.20860910160332</v>
      </c>
      <c r="Q33" s="88">
        <f>L33-'Phase cost, On-truck'!AM38+'Phase cost, On-truck'!AJ38</f>
        <v>91.022608474668345</v>
      </c>
      <c r="R33" s="89">
        <f>L33-'Phase cost, On-truck'!AM38+'Phase cost, On-truck'!AK38</f>
        <v>85.558286091513992</v>
      </c>
      <c r="S33">
        <f t="shared" si="3"/>
        <v>20</v>
      </c>
      <c r="T33" s="109">
        <f t="shared" si="4"/>
        <v>0</v>
      </c>
      <c r="U33" s="109">
        <f t="shared" si="5"/>
        <v>0</v>
      </c>
      <c r="V33" s="9">
        <f t="shared" si="6"/>
        <v>0</v>
      </c>
      <c r="W33" s="129">
        <f t="shared" si="7"/>
        <v>79</v>
      </c>
      <c r="X33" s="109">
        <f t="shared" si="8"/>
        <v>0</v>
      </c>
      <c r="Y33" s="109">
        <f t="shared" si="9"/>
        <v>0</v>
      </c>
      <c r="Z33" s="110">
        <f t="shared" si="10"/>
        <v>0</v>
      </c>
      <c r="AA33" s="111">
        <f t="shared" si="11"/>
        <v>0</v>
      </c>
      <c r="AB33" s="109">
        <f t="shared" si="12"/>
        <v>0</v>
      </c>
      <c r="AC33" s="110">
        <f t="shared" si="13"/>
        <v>0</v>
      </c>
      <c r="AD33" s="129">
        <f t="shared" si="14"/>
        <v>52</v>
      </c>
      <c r="AE33" s="109">
        <f t="shared" si="15"/>
        <v>2855863.1305641597</v>
      </c>
      <c r="AF33" s="109">
        <f t="shared" si="16"/>
        <v>254486236.70093372</v>
      </c>
      <c r="AG33" s="110">
        <f t="shared" si="17"/>
        <v>1.8985446654999005</v>
      </c>
    </row>
    <row r="34" spans="1:33" x14ac:dyDescent="0.25">
      <c r="A34" s="63">
        <f>'Phase cost, On-truck'!A39</f>
        <v>30</v>
      </c>
      <c r="B34" s="63" t="str">
        <f>'Phase cost, On-truck'!B39</f>
        <v>Willoughby Creek</v>
      </c>
      <c r="C34" s="65">
        <f>'Phase cost, On-truck'!AR39</f>
        <v>10</v>
      </c>
      <c r="D34" s="65">
        <f>'Phase cost, On-truck'!AF39</f>
        <v>8.375</v>
      </c>
      <c r="E34" s="65">
        <f>'Phase cost, On-truck'!U39</f>
        <v>47.8</v>
      </c>
      <c r="F34" s="65">
        <f>'Phase cost, On-truck'!AM39</f>
        <v>24.50495899590889</v>
      </c>
      <c r="G34" s="77">
        <f>'Phase cost, On-truck'!AN39</f>
        <v>3.98</v>
      </c>
      <c r="H34" s="65">
        <f>'Phase cost, On-truck'!AO39</f>
        <v>1.5</v>
      </c>
      <c r="I34" s="65">
        <f>'Phase cost, On-truck'!AS39</f>
        <v>1</v>
      </c>
      <c r="J34" s="65">
        <f>'Phase cost, On-truck'!AQ39</f>
        <v>5.1917948708519583</v>
      </c>
      <c r="K34" s="65">
        <f>'Phase cost, On-truck'!AT39</f>
        <v>7.7897403093408686</v>
      </c>
      <c r="L34" s="84">
        <f t="shared" si="2"/>
        <v>110.14149417610173</v>
      </c>
      <c r="M34" s="71">
        <f>'Phase cost, On-truck'!K39</f>
        <v>63403.115683998942</v>
      </c>
      <c r="N34" s="86">
        <f>'Phase cost, On-truck'!L39</f>
        <v>41212.025194599315</v>
      </c>
      <c r="O34" s="87">
        <f>'Phase cost, On-truck'!M39</f>
        <v>22191.090489399627</v>
      </c>
      <c r="P34" s="88">
        <f>L34-'Phase cost, On-truck'!AM39+'Phase cost, On-truck'!AL39</f>
        <v>128.89101863305575</v>
      </c>
      <c r="Q34" s="88">
        <f>L34-'Phase cost, On-truck'!AM39+'Phase cost, On-truck'!AJ39</f>
        <v>113.70501800612078</v>
      </c>
      <c r="R34" s="89">
        <f>L34-'Phase cost, On-truck'!AM39+'Phase cost, On-truck'!AK39</f>
        <v>103.52352134892348</v>
      </c>
      <c r="S34">
        <f t="shared" si="3"/>
        <v>105</v>
      </c>
      <c r="T34" s="109">
        <f t="shared" si="4"/>
        <v>0</v>
      </c>
      <c r="U34" s="109">
        <f t="shared" si="5"/>
        <v>0</v>
      </c>
      <c r="V34" s="9">
        <f t="shared" si="6"/>
        <v>0</v>
      </c>
      <c r="W34" s="129">
        <f t="shared" si="7"/>
        <v>126</v>
      </c>
      <c r="X34" s="109">
        <f t="shared" si="8"/>
        <v>0</v>
      </c>
      <c r="Y34" s="109">
        <f t="shared" si="9"/>
        <v>0</v>
      </c>
      <c r="Z34" s="110">
        <f t="shared" si="10"/>
        <v>0</v>
      </c>
      <c r="AA34" s="111">
        <f t="shared" si="11"/>
        <v>0</v>
      </c>
      <c r="AB34" s="109">
        <f t="shared" si="12"/>
        <v>0</v>
      </c>
      <c r="AC34" s="110">
        <f t="shared" si="13"/>
        <v>0</v>
      </c>
      <c r="AD34" s="129">
        <f t="shared" si="14"/>
        <v>124</v>
      </c>
      <c r="AE34" s="109">
        <f t="shared" si="15"/>
        <v>63403.115683998942</v>
      </c>
      <c r="AF34" s="109">
        <f t="shared" si="16"/>
        <v>6983313.896855874</v>
      </c>
      <c r="AG34" s="110">
        <f t="shared" si="17"/>
        <v>5.2097643936507614E-2</v>
      </c>
    </row>
    <row r="35" spans="1:33" x14ac:dyDescent="0.25">
      <c r="A35" s="63">
        <f>'Phase cost, On-truck'!A40</f>
        <v>31</v>
      </c>
      <c r="B35" s="63" t="str">
        <f>'Phase cost, On-truck'!B40</f>
        <v>White River Lower</v>
      </c>
      <c r="C35" s="65">
        <f>'Phase cost, On-truck'!AR40</f>
        <v>10</v>
      </c>
      <c r="D35" s="65">
        <f>'Phase cost, On-truck'!AF40</f>
        <v>7.9365951184737087</v>
      </c>
      <c r="E35" s="65">
        <f>'Phase cost, On-truck'!U40</f>
        <v>29.25</v>
      </c>
      <c r="F35" s="65">
        <f>'Phase cost, On-truck'!AM40</f>
        <v>24.504958995908893</v>
      </c>
      <c r="G35" s="77">
        <f>'Phase cost, On-truck'!AN40</f>
        <v>3.98</v>
      </c>
      <c r="H35" s="65">
        <f>'Phase cost, On-truck'!AO40</f>
        <v>1.5</v>
      </c>
      <c r="I35" s="65">
        <f>'Phase cost, On-truck'!AS40</f>
        <v>1</v>
      </c>
      <c r="J35" s="65">
        <f>'Phase cost, On-truck'!AQ40</f>
        <v>3.8950331961257714</v>
      </c>
      <c r="K35" s="65">
        <f>'Phase cost, On-truck'!AT40</f>
        <v>6.1669269848406705</v>
      </c>
      <c r="L35" s="84">
        <f t="shared" si="2"/>
        <v>88.233514295349039</v>
      </c>
      <c r="M35" s="71">
        <f>'Phase cost, On-truck'!K40</f>
        <v>2540628.5799935581</v>
      </c>
      <c r="N35" s="86">
        <f>'Phase cost, On-truck'!L40</f>
        <v>1651408.5769958128</v>
      </c>
      <c r="O35" s="87">
        <f>'Phase cost, On-truck'!M40</f>
        <v>889220.00299774529</v>
      </c>
      <c r="P35" s="88">
        <f>L35-'Phase cost, On-truck'!AM40+'Phase cost, On-truck'!AL40</f>
        <v>106.98303875230307</v>
      </c>
      <c r="Q35" s="88">
        <f>L35-'Phase cost, On-truck'!AM40+'Phase cost, On-truck'!AJ40</f>
        <v>91.79703812536809</v>
      </c>
      <c r="R35" s="89">
        <f>L35-'Phase cost, On-truck'!AM40+'Phase cost, On-truck'!AK40</f>
        <v>81.61554146817079</v>
      </c>
      <c r="S35">
        <f t="shared" si="3"/>
        <v>8</v>
      </c>
      <c r="T35" s="109">
        <f t="shared" si="4"/>
        <v>889220.00299774529</v>
      </c>
      <c r="U35" s="109">
        <f t="shared" si="5"/>
        <v>72574172.028989434</v>
      </c>
      <c r="V35" s="9">
        <f t="shared" si="6"/>
        <v>8.8431324819664869</v>
      </c>
      <c r="W35" s="129">
        <f t="shared" si="7"/>
        <v>86</v>
      </c>
      <c r="X35" s="109">
        <f t="shared" si="8"/>
        <v>0</v>
      </c>
      <c r="Y35" s="109">
        <f t="shared" si="9"/>
        <v>0</v>
      </c>
      <c r="Z35" s="110">
        <f t="shared" si="10"/>
        <v>0</v>
      </c>
      <c r="AA35" s="111">
        <f t="shared" si="11"/>
        <v>0</v>
      </c>
      <c r="AB35" s="109">
        <f t="shared" si="12"/>
        <v>0</v>
      </c>
      <c r="AC35" s="110">
        <f t="shared" si="13"/>
        <v>0</v>
      </c>
      <c r="AD35" s="129">
        <f t="shared" si="14"/>
        <v>49</v>
      </c>
      <c r="AE35" s="109">
        <f t="shared" si="15"/>
        <v>2540628.5799935581</v>
      </c>
      <c r="AF35" s="109">
        <f t="shared" si="16"/>
        <v>224168588.13203394</v>
      </c>
      <c r="AG35" s="110">
        <f t="shared" si="17"/>
        <v>1.672365793482441</v>
      </c>
    </row>
    <row r="36" spans="1:33" x14ac:dyDescent="0.25">
      <c r="A36" s="63">
        <f>'Phase cost, On-truck'!A41</f>
        <v>32</v>
      </c>
      <c r="B36" s="63" t="str">
        <f>'Phase cost, On-truck'!B41</f>
        <v>Hanna-Tintina Lower</v>
      </c>
      <c r="C36" s="65">
        <f>'Phase cost, On-truck'!AR41</f>
        <v>10</v>
      </c>
      <c r="D36" s="65">
        <f>'Phase cost, On-truck'!AF41</f>
        <v>7.9396128078426713</v>
      </c>
      <c r="E36" s="65">
        <f>'Phase cost, On-truck'!U41</f>
        <v>29.25</v>
      </c>
      <c r="F36" s="65">
        <f>'Phase cost, On-truck'!AM41</f>
        <v>23.323235043294513</v>
      </c>
      <c r="G36" s="77">
        <f>'Phase cost, On-truck'!AN41</f>
        <v>3.98</v>
      </c>
      <c r="H36" s="65">
        <f>'Phase cost, On-truck'!AO41</f>
        <v>1.5</v>
      </c>
      <c r="I36" s="65">
        <f>'Phase cost, On-truck'!AS41</f>
        <v>1</v>
      </c>
      <c r="J36" s="65">
        <f>'Phase cost, On-truck'!AQ41</f>
        <v>2.9748266576789555</v>
      </c>
      <c r="K36" s="65">
        <f>'Phase cost, On-truck'!AT41</f>
        <v>5.999013960705291</v>
      </c>
      <c r="L36" s="84">
        <f t="shared" si="2"/>
        <v>85.966688469521443</v>
      </c>
      <c r="M36" s="71">
        <f>'Phase cost, On-truck'!K41</f>
        <v>2113233.9638213264</v>
      </c>
      <c r="N36" s="86">
        <f>'Phase cost, On-truck'!L41</f>
        <v>1373602.0764838622</v>
      </c>
      <c r="O36" s="87">
        <f>'Phase cost, On-truck'!M41</f>
        <v>739631.88733746414</v>
      </c>
      <c r="P36" s="88">
        <f>L36-'Phase cost, On-truck'!AM41+'Phase cost, On-truck'!AL41</f>
        <v>104.55617996732514</v>
      </c>
      <c r="Q36" s="88">
        <f>L36-'Phase cost, On-truck'!AM41+'Phase cost, On-truck'!AJ41</f>
        <v>89.370179340390166</v>
      </c>
      <c r="R36" s="89">
        <f>L36-'Phase cost, On-truck'!AM41+'Phase cost, On-truck'!AK41</f>
        <v>79.645919709336667</v>
      </c>
      <c r="S36">
        <f t="shared" si="3"/>
        <v>6</v>
      </c>
      <c r="T36" s="109">
        <f t="shared" si="4"/>
        <v>739631.88733746414</v>
      </c>
      <c r="U36" s="109">
        <f t="shared" si="5"/>
        <v>58908661.913344815</v>
      </c>
      <c r="V36" s="9">
        <f t="shared" si="6"/>
        <v>7.1779957947986723</v>
      </c>
      <c r="W36" s="129">
        <f t="shared" si="7"/>
        <v>70</v>
      </c>
      <c r="X36" s="109">
        <f t="shared" si="8"/>
        <v>0</v>
      </c>
      <c r="Y36" s="109">
        <f t="shared" si="9"/>
        <v>0</v>
      </c>
      <c r="Z36" s="110">
        <f t="shared" si="10"/>
        <v>0</v>
      </c>
      <c r="AA36" s="111">
        <f t="shared" si="11"/>
        <v>0</v>
      </c>
      <c r="AB36" s="109">
        <f t="shared" si="12"/>
        <v>0</v>
      </c>
      <c r="AC36" s="110">
        <f t="shared" si="13"/>
        <v>0</v>
      </c>
      <c r="AD36" s="129">
        <f t="shared" si="14"/>
        <v>38</v>
      </c>
      <c r="AE36" s="109">
        <f t="shared" si="15"/>
        <v>2113233.9638213264</v>
      </c>
      <c r="AF36" s="109">
        <f t="shared" si="16"/>
        <v>181667725.83103991</v>
      </c>
      <c r="AG36" s="110">
        <f t="shared" si="17"/>
        <v>1.355296444480582</v>
      </c>
    </row>
    <row r="37" spans="1:33" x14ac:dyDescent="0.25">
      <c r="A37" s="63">
        <f>'Phase cost, On-truck'!A42</f>
        <v>33</v>
      </c>
      <c r="B37" s="63" t="str">
        <f>'Phase cost, On-truck'!B42</f>
        <v>Meziadin Lake</v>
      </c>
      <c r="C37" s="65">
        <f>'Phase cost, On-truck'!AR42</f>
        <v>10</v>
      </c>
      <c r="D37" s="65">
        <f>'Phase cost, On-truck'!AF42</f>
        <v>8.4190571904105092</v>
      </c>
      <c r="E37" s="65">
        <f>'Phase cost, On-truck'!U42</f>
        <v>34.5</v>
      </c>
      <c r="F37" s="65">
        <f>'Phase cost, On-truck'!AM42</f>
        <v>24.50495899590889</v>
      </c>
      <c r="G37" s="77">
        <f>'Phase cost, On-truck'!AN42</f>
        <v>3.98</v>
      </c>
      <c r="H37" s="65">
        <f>'Phase cost, On-truck'!AO42</f>
        <v>1.5</v>
      </c>
      <c r="I37" s="65">
        <f>'Phase cost, On-truck'!AS42</f>
        <v>1</v>
      </c>
      <c r="J37" s="65">
        <f>'Phase cost, On-truck'!AQ42</f>
        <v>5.5252511756956331</v>
      </c>
      <c r="K37" s="65">
        <f>'Phase cost, On-truck'!AT42</f>
        <v>6.7559413889612028</v>
      </c>
      <c r="L37" s="84">
        <f t="shared" si="2"/>
        <v>96.185208750976244</v>
      </c>
      <c r="M37" s="71">
        <f>'Phase cost, On-truck'!K42</f>
        <v>570007.40834810387</v>
      </c>
      <c r="N37" s="86">
        <f>'Phase cost, On-truck'!L42</f>
        <v>370504.81542626751</v>
      </c>
      <c r="O37" s="87">
        <f>'Phase cost, On-truck'!M42</f>
        <v>199502.59292183633</v>
      </c>
      <c r="P37" s="88">
        <f>L37-'Phase cost, On-truck'!AM42+'Phase cost, On-truck'!AL42</f>
        <v>114.93473320793028</v>
      </c>
      <c r="Q37" s="88">
        <f>L37-'Phase cost, On-truck'!AM42+'Phase cost, On-truck'!AJ42</f>
        <v>99.748732580995295</v>
      </c>
      <c r="R37" s="89">
        <f>L37-'Phase cost, On-truck'!AM42+'Phase cost, On-truck'!AK42</f>
        <v>89.567235923797995</v>
      </c>
      <c r="S37">
        <f t="shared" si="3"/>
        <v>38</v>
      </c>
      <c r="T37" s="109">
        <f t="shared" si="4"/>
        <v>0</v>
      </c>
      <c r="U37" s="109">
        <f t="shared" si="5"/>
        <v>0</v>
      </c>
      <c r="V37" s="9">
        <f t="shared" si="6"/>
        <v>0</v>
      </c>
      <c r="W37" s="129">
        <f t="shared" si="7"/>
        <v>118</v>
      </c>
      <c r="X37" s="109">
        <f t="shared" si="8"/>
        <v>0</v>
      </c>
      <c r="Y37" s="109">
        <f t="shared" si="9"/>
        <v>0</v>
      </c>
      <c r="Z37" s="110">
        <f t="shared" si="10"/>
        <v>0</v>
      </c>
      <c r="AA37" s="111">
        <f t="shared" si="11"/>
        <v>0</v>
      </c>
      <c r="AB37" s="109">
        <f t="shared" si="12"/>
        <v>0</v>
      </c>
      <c r="AC37" s="110">
        <f t="shared" si="13"/>
        <v>0</v>
      </c>
      <c r="AD37" s="129">
        <f t="shared" si="14"/>
        <v>97</v>
      </c>
      <c r="AE37" s="109">
        <f t="shared" si="15"/>
        <v>570007.40834810387</v>
      </c>
      <c r="AF37" s="109">
        <f t="shared" si="16"/>
        <v>54826281.561565332</v>
      </c>
      <c r="AG37" s="110">
        <f t="shared" si="17"/>
        <v>0.4090207224457082</v>
      </c>
    </row>
    <row r="38" spans="1:33" x14ac:dyDescent="0.25">
      <c r="A38" s="63">
        <f>'Phase cost, On-truck'!A43</f>
        <v>34</v>
      </c>
      <c r="B38" s="63" t="str">
        <f>'Phase cost, On-truck'!B43</f>
        <v>White River Upper</v>
      </c>
      <c r="C38" s="65">
        <f>'Phase cost, On-truck'!AR43</f>
        <v>10</v>
      </c>
      <c r="D38" s="65">
        <f>'Phase cost, On-truck'!AF43</f>
        <v>8.4677983767531142</v>
      </c>
      <c r="E38" s="65">
        <f>'Phase cost, On-truck'!U43</f>
        <v>36</v>
      </c>
      <c r="F38" s="65">
        <f>'Phase cost, On-truck'!AM43</f>
        <v>26.221088258980789</v>
      </c>
      <c r="G38" s="77">
        <f>'Phase cost, On-truck'!AN43</f>
        <v>3.98</v>
      </c>
      <c r="H38" s="65">
        <f>'Phase cost, On-truck'!AO43</f>
        <v>1.5</v>
      </c>
      <c r="I38" s="65">
        <f>'Phase cost, On-truck'!AS43</f>
        <v>1</v>
      </c>
      <c r="J38" s="65">
        <f>'Phase cost, On-truck'!AQ43</f>
        <v>5.4113122973036356</v>
      </c>
      <c r="K38" s="65">
        <f>'Phase cost, On-truck'!AT43</f>
        <v>7.0080159146430034</v>
      </c>
      <c r="L38" s="84">
        <f t="shared" si="2"/>
        <v>99.588214847680547</v>
      </c>
      <c r="M38" s="71">
        <f>'Phase cost, On-truck'!K43</f>
        <v>856810.43681239442</v>
      </c>
      <c r="N38" s="86">
        <f>'Phase cost, On-truck'!L43</f>
        <v>556926.78392805636</v>
      </c>
      <c r="O38" s="87">
        <f>'Phase cost, On-truck'!M43</f>
        <v>299883.65288433805</v>
      </c>
      <c r="P38" s="88">
        <f>L38-'Phase cost, On-truck'!AM43+'Phase cost, On-truck'!AL43</f>
        <v>116.14810960038622</v>
      </c>
      <c r="Q38" s="88">
        <f>L38-'Phase cost, On-truck'!AM43+'Phase cost, On-truck'!AJ43</f>
        <v>100.96210897345124</v>
      </c>
      <c r="R38" s="89">
        <f>L38-'Phase cost, On-truck'!AM43+'Phase cost, On-truck'!AK43</f>
        <v>97.03669718553499</v>
      </c>
      <c r="S38">
        <f t="shared" si="3"/>
        <v>77</v>
      </c>
      <c r="T38" s="109">
        <f t="shared" si="4"/>
        <v>0</v>
      </c>
      <c r="U38" s="109">
        <f t="shared" si="5"/>
        <v>0</v>
      </c>
      <c r="V38" s="9">
        <f t="shared" si="6"/>
        <v>0</v>
      </c>
      <c r="W38" s="129">
        <f t="shared" si="7"/>
        <v>119</v>
      </c>
      <c r="X38" s="109">
        <f t="shared" si="8"/>
        <v>0</v>
      </c>
      <c r="Y38" s="109">
        <f t="shared" si="9"/>
        <v>0</v>
      </c>
      <c r="Z38" s="110">
        <f t="shared" si="10"/>
        <v>0</v>
      </c>
      <c r="AA38" s="111">
        <f t="shared" si="11"/>
        <v>0</v>
      </c>
      <c r="AB38" s="109">
        <f t="shared" si="12"/>
        <v>0</v>
      </c>
      <c r="AC38" s="110">
        <f t="shared" si="13"/>
        <v>0</v>
      </c>
      <c r="AD38" s="129">
        <f t="shared" si="14"/>
        <v>113</v>
      </c>
      <c r="AE38" s="109">
        <f t="shared" si="15"/>
        <v>856810.43681239442</v>
      </c>
      <c r="AF38" s="109">
        <f t="shared" si="16"/>
        <v>85328221.865007758</v>
      </c>
      <c r="AG38" s="110">
        <f t="shared" si="17"/>
        <v>0.63657446681008689</v>
      </c>
    </row>
    <row r="39" spans="1:33" x14ac:dyDescent="0.25">
      <c r="A39" s="63">
        <f>'Phase cost, On-truck'!A44</f>
        <v>35</v>
      </c>
      <c r="B39" s="63" t="str">
        <f>'Phase cost, On-truck'!B44</f>
        <v>Kinskuch River Upper</v>
      </c>
      <c r="C39" s="65">
        <f>'Phase cost, On-truck'!AR44</f>
        <v>10</v>
      </c>
      <c r="D39" s="65">
        <f>'Phase cost, On-truck'!AF44</f>
        <v>7.4047117238569555</v>
      </c>
      <c r="E39" s="65">
        <f>'Phase cost, On-truck'!U44</f>
        <v>30</v>
      </c>
      <c r="F39" s="65">
        <f>'Phase cost, On-truck'!AM44</f>
        <v>26.221088258980785</v>
      </c>
      <c r="G39" s="77">
        <f>'Phase cost, On-truck'!AN44</f>
        <v>3.98</v>
      </c>
      <c r="H39" s="65">
        <f>'Phase cost, On-truck'!AO44</f>
        <v>1.5</v>
      </c>
      <c r="I39" s="65">
        <f>'Phase cost, On-truck'!AS44</f>
        <v>1</v>
      </c>
      <c r="J39" s="65">
        <f>'Phase cost, On-truck'!AQ44</f>
        <v>3.1745991177345605</v>
      </c>
      <c r="K39" s="65">
        <f>'Phase cost, On-truck'!AT44</f>
        <v>6.2640319280457843</v>
      </c>
      <c r="L39" s="84">
        <f t="shared" ref="L39:L70" si="18">SUM(C39:K39)</f>
        <v>89.544431028618092</v>
      </c>
      <c r="M39" s="71">
        <f>'Phase cost, On-truck'!K44</f>
        <v>2818235.5030554906</v>
      </c>
      <c r="N39" s="86">
        <f>'Phase cost, On-truck'!L44</f>
        <v>1831853.0769860689</v>
      </c>
      <c r="O39" s="87">
        <f>'Phase cost, On-truck'!M44</f>
        <v>986382.42606942158</v>
      </c>
      <c r="P39" s="88">
        <f>L39-'Phase cost, On-truck'!AM44+'Phase cost, On-truck'!AL44</f>
        <v>106.10432578132378</v>
      </c>
      <c r="Q39" s="88">
        <f>L39-'Phase cost, On-truck'!AM44+'Phase cost, On-truck'!AJ44</f>
        <v>90.918325154388782</v>
      </c>
      <c r="R39" s="89">
        <f>L39-'Phase cost, On-truck'!AM44+'Phase cost, On-truck'!AK44</f>
        <v>86.992913366472536</v>
      </c>
      <c r="S39">
        <f t="shared" ref="S39:S70" si="19">_xlfn.RANK.AVG(R39,R$7:R$134,1)</f>
        <v>29</v>
      </c>
      <c r="T39" s="109">
        <f t="shared" ref="T39:T70" si="20">IF(S39&lt;S$5,O39,0)</f>
        <v>0</v>
      </c>
      <c r="U39" s="109">
        <f t="shared" ref="U39:U70" si="21">T39*R39</f>
        <v>0</v>
      </c>
      <c r="V39" s="9">
        <f t="shared" ref="V39:V70" si="22">U39/T$136</f>
        <v>0</v>
      </c>
      <c r="W39" s="129">
        <f t="shared" ref="W39:W70" si="23">_xlfn.RANK.AVG(Q39,Q$7:Q$134,1)</f>
        <v>78</v>
      </c>
      <c r="X39" s="109">
        <f t="shared" ref="X39:X70" si="24">IF(W39&lt;W$5,N39,0)</f>
        <v>0</v>
      </c>
      <c r="Y39" s="109">
        <f t="shared" ref="Y39:Y70" si="25">X39*Q39</f>
        <v>0</v>
      </c>
      <c r="Z39" s="110">
        <f t="shared" ref="Z39:Z70" si="26">Y39/X$136</f>
        <v>0</v>
      </c>
      <c r="AA39" s="111">
        <f t="shared" ref="AA39:AA70" si="27">IF(Z39=0,0,X39+O39)</f>
        <v>0</v>
      </c>
      <c r="AB39" s="109">
        <f t="shared" ref="AB39:AB70" si="28">AA39*L39</f>
        <v>0</v>
      </c>
      <c r="AC39" s="110">
        <f t="shared" ref="AC39:AC70" si="29">AB39/AA$136</f>
        <v>0</v>
      </c>
      <c r="AD39" s="129">
        <f t="shared" ref="AD39:AD70" si="30">_xlfn.RANK.AVG(L39,L$7:L$134,1)</f>
        <v>56</v>
      </c>
      <c r="AE39" s="109">
        <f t="shared" ref="AE39:AE70" si="31">IF(AD39&lt;AD$5,M39,0)</f>
        <v>2818235.5030554906</v>
      </c>
      <c r="AF39" s="109">
        <f t="shared" ref="AF39:AF70" si="32">AE39*L39</f>
        <v>252357294.62575519</v>
      </c>
      <c r="AG39" s="110">
        <f t="shared" ref="AG39:AG70" si="33">AF39/AE$136</f>
        <v>1.8826621106223318</v>
      </c>
    </row>
    <row r="40" spans="1:33" x14ac:dyDescent="0.25">
      <c r="A40" s="63">
        <f>'Phase cost, On-truck'!A45</f>
        <v>36</v>
      </c>
      <c r="B40" s="63" t="str">
        <f>'Phase cost, On-truck'!B45</f>
        <v>Little Paw Creek</v>
      </c>
      <c r="C40" s="65">
        <f>'Phase cost, On-truck'!AR45</f>
        <v>10</v>
      </c>
      <c r="D40" s="65">
        <f>'Phase cost, On-truck'!AF45</f>
        <v>7.4154095881706343</v>
      </c>
      <c r="E40" s="65">
        <f>'Phase cost, On-truck'!U45</f>
        <v>30</v>
      </c>
      <c r="F40" s="65">
        <f>'Phase cost, On-truck'!AM45</f>
        <v>23.28041200898079</v>
      </c>
      <c r="G40" s="77">
        <f>'Phase cost, On-truck'!AN45</f>
        <v>3.98</v>
      </c>
      <c r="H40" s="65">
        <f>'Phase cost, On-truck'!AO45</f>
        <v>1.5</v>
      </c>
      <c r="I40" s="65">
        <f>'Phase cost, On-truck'!AS45</f>
        <v>1</v>
      </c>
      <c r="J40" s="65">
        <f>'Phase cost, On-truck'!AQ45</f>
        <v>2.7966019009394247</v>
      </c>
      <c r="K40" s="65">
        <f>'Phase cost, On-truck'!AT45</f>
        <v>5.9993938798472675</v>
      </c>
      <c r="L40" s="84">
        <f t="shared" si="18"/>
        <v>85.971817377938109</v>
      </c>
      <c r="M40" s="71">
        <f>'Phase cost, On-truck'!K45</f>
        <v>4524674.1596263889</v>
      </c>
      <c r="N40" s="86">
        <f>'Phase cost, On-truck'!L45</f>
        <v>2941038.2037571529</v>
      </c>
      <c r="O40" s="87">
        <f>'Phase cost, On-truck'!M45</f>
        <v>1583635.955869236</v>
      </c>
      <c r="P40" s="88">
        <f>L40-'Phase cost, On-truck'!AM45+'Phase cost, On-truck'!AL45</f>
        <v>102.74392588064379</v>
      </c>
      <c r="Q40" s="88">
        <f>L40-'Phase cost, On-truck'!AM45+'Phase cost, On-truck'!AJ45</f>
        <v>87.557925253708788</v>
      </c>
      <c r="R40" s="89">
        <f>L40-'Phase cost, On-truck'!AM45+'Phase cost, On-truck'!AK45</f>
        <v>83.026188465792544</v>
      </c>
      <c r="S40">
        <f t="shared" si="19"/>
        <v>12</v>
      </c>
      <c r="T40" s="109">
        <f t="shared" si="20"/>
        <v>1583635.955869236</v>
      </c>
      <c r="U40" s="109">
        <f t="shared" si="21"/>
        <v>131483257.33320472</v>
      </c>
      <c r="V40" s="9">
        <f t="shared" si="22"/>
        <v>16.021179866765493</v>
      </c>
      <c r="W40" s="129">
        <f t="shared" si="23"/>
        <v>53</v>
      </c>
      <c r="X40" s="109">
        <f t="shared" si="24"/>
        <v>0</v>
      </c>
      <c r="Y40" s="109">
        <f t="shared" si="25"/>
        <v>0</v>
      </c>
      <c r="Z40" s="110">
        <f t="shared" si="26"/>
        <v>0</v>
      </c>
      <c r="AA40" s="111">
        <f t="shared" si="27"/>
        <v>0</v>
      </c>
      <c r="AB40" s="109">
        <f t="shared" si="28"/>
        <v>0</v>
      </c>
      <c r="AC40" s="110">
        <f t="shared" si="29"/>
        <v>0</v>
      </c>
      <c r="AD40" s="129">
        <f t="shared" si="30"/>
        <v>39</v>
      </c>
      <c r="AE40" s="109">
        <f t="shared" si="31"/>
        <v>4524674.1596263889</v>
      </c>
      <c r="AF40" s="109">
        <f t="shared" si="32"/>
        <v>388994460.54607546</v>
      </c>
      <c r="AG40" s="110">
        <f t="shared" si="33"/>
        <v>2.9020168931440424</v>
      </c>
    </row>
    <row r="41" spans="1:33" x14ac:dyDescent="0.25">
      <c r="A41" s="63">
        <f>'Phase cost, On-truck'!A46</f>
        <v>37</v>
      </c>
      <c r="B41" s="63" t="str">
        <f>'Phase cost, On-truck'!B46</f>
        <v>Axnegrelga Creek</v>
      </c>
      <c r="C41" s="65">
        <f>'Phase cost, On-truck'!AR46</f>
        <v>10</v>
      </c>
      <c r="D41" s="65">
        <f>'Phase cost, On-truck'!AF46</f>
        <v>7.4638530144245268</v>
      </c>
      <c r="E41" s="65">
        <f>'Phase cost, On-truck'!U46</f>
        <v>30</v>
      </c>
      <c r="F41" s="65">
        <f>'Phase cost, On-truck'!AM46</f>
        <v>23.267461559634384</v>
      </c>
      <c r="G41" s="77">
        <f>'Phase cost, On-truck'!AN46</f>
        <v>3.98</v>
      </c>
      <c r="H41" s="65">
        <f>'Phase cost, On-truck'!AO46</f>
        <v>1.5</v>
      </c>
      <c r="I41" s="65">
        <f>'Phase cost, On-truck'!AS46</f>
        <v>1</v>
      </c>
      <c r="J41" s="65">
        <f>'Phase cost, On-truck'!AQ46</f>
        <v>2.8294652974494285</v>
      </c>
      <c r="K41" s="65">
        <f>'Phase cost, On-truck'!AT46</f>
        <v>6.0048623897206674</v>
      </c>
      <c r="L41" s="84">
        <f t="shared" si="18"/>
        <v>86.04564226122902</v>
      </c>
      <c r="M41" s="71">
        <f>'Phase cost, On-truck'!K46</f>
        <v>3307881.7264299556</v>
      </c>
      <c r="N41" s="86">
        <f>'Phase cost, On-truck'!L46</f>
        <v>2150123.1221794714</v>
      </c>
      <c r="O41" s="87">
        <f>'Phase cost, On-truck'!M46</f>
        <v>1157758.6042504844</v>
      </c>
      <c r="P41" s="88">
        <f>L41-'Phase cost, On-truck'!AM46+'Phase cost, On-truck'!AL46</f>
        <v>102.71539606622227</v>
      </c>
      <c r="Q41" s="88">
        <f>L41-'Phase cost, On-truck'!AM46+'Phase cost, On-truck'!AJ46</f>
        <v>87.529395439287285</v>
      </c>
      <c r="R41" s="89">
        <f>L41-'Phase cost, On-truck'!AM46+'Phase cost, On-truck'!AK46</f>
        <v>83.290100644835093</v>
      </c>
      <c r="S41">
        <f t="shared" si="19"/>
        <v>13</v>
      </c>
      <c r="T41" s="109">
        <f t="shared" si="20"/>
        <v>1157758.6042504844</v>
      </c>
      <c r="U41" s="109">
        <f t="shared" si="21"/>
        <v>96429830.670446649</v>
      </c>
      <c r="V41" s="9">
        <f t="shared" si="22"/>
        <v>11.74993450137786</v>
      </c>
      <c r="W41" s="129">
        <f t="shared" si="23"/>
        <v>51</v>
      </c>
      <c r="X41" s="109">
        <f t="shared" si="24"/>
        <v>0</v>
      </c>
      <c r="Y41" s="109">
        <f t="shared" si="25"/>
        <v>0</v>
      </c>
      <c r="Z41" s="110">
        <f t="shared" si="26"/>
        <v>0</v>
      </c>
      <c r="AA41" s="111">
        <f t="shared" si="27"/>
        <v>0</v>
      </c>
      <c r="AB41" s="109">
        <f t="shared" si="28"/>
        <v>0</v>
      </c>
      <c r="AC41" s="110">
        <f t="shared" si="29"/>
        <v>0</v>
      </c>
      <c r="AD41" s="129">
        <f t="shared" si="30"/>
        <v>41</v>
      </c>
      <c r="AE41" s="109">
        <f t="shared" si="31"/>
        <v>3307881.7264299556</v>
      </c>
      <c r="AF41" s="109">
        <f t="shared" si="32"/>
        <v>284628807.67484862</v>
      </c>
      <c r="AG41" s="110">
        <f t="shared" si="33"/>
        <v>2.1234174054517672</v>
      </c>
    </row>
    <row r="42" spans="1:33" x14ac:dyDescent="0.25">
      <c r="A42" s="63">
        <f>'Phase cost, On-truck'!A47</f>
        <v>38</v>
      </c>
      <c r="B42" s="63" t="str">
        <f>'Phase cost, On-truck'!B47</f>
        <v>Sideslip Lake</v>
      </c>
      <c r="C42" s="65">
        <f>'Phase cost, On-truck'!AR47</f>
        <v>10</v>
      </c>
      <c r="D42" s="65">
        <f>'Phase cost, On-truck'!AF47</f>
        <v>7.5585677878291673</v>
      </c>
      <c r="E42" s="65">
        <f>'Phase cost, On-truck'!U47</f>
        <v>30</v>
      </c>
      <c r="F42" s="65">
        <f>'Phase cost, On-truck'!AM47</f>
        <v>21.117754092314126</v>
      </c>
      <c r="G42" s="77">
        <f>'Phase cost, On-truck'!AN47</f>
        <v>3.98</v>
      </c>
      <c r="H42" s="65">
        <f>'Phase cost, On-truck'!AO47</f>
        <v>1.5</v>
      </c>
      <c r="I42" s="65">
        <f>'Phase cost, On-truck'!AS47</f>
        <v>1</v>
      </c>
      <c r="J42" s="65">
        <f>'Phase cost, On-truck'!AQ47</f>
        <v>3.0807766315369491</v>
      </c>
      <c r="K42" s="65">
        <f>'Phase cost, On-truck'!AT47</f>
        <v>5.8605678809344193</v>
      </c>
      <c r="L42" s="84">
        <f t="shared" si="18"/>
        <v>84.09766639261467</v>
      </c>
      <c r="M42" s="71">
        <f>'Phase cost, On-truck'!K47</f>
        <v>930133.03065467509</v>
      </c>
      <c r="N42" s="86">
        <f>'Phase cost, On-truck'!L47</f>
        <v>604586.46992553887</v>
      </c>
      <c r="O42" s="87">
        <f>'Phase cost, On-truck'!M47</f>
        <v>325546.56072913628</v>
      </c>
      <c r="P42" s="88">
        <f>L42-'Phase cost, On-truck'!AM47+'Phase cost, On-truck'!AL47</f>
        <v>99.379670311986999</v>
      </c>
      <c r="Q42" s="88">
        <f>L42-'Phase cost, On-truck'!AM47+'Phase cost, On-truck'!AJ47</f>
        <v>84.193669685052015</v>
      </c>
      <c r="R42" s="89">
        <f>L42-'Phase cost, On-truck'!AM47+'Phase cost, On-truck'!AK47</f>
        <v>83.919374563802435</v>
      </c>
      <c r="S42">
        <f t="shared" si="19"/>
        <v>14</v>
      </c>
      <c r="T42" s="109">
        <f t="shared" si="20"/>
        <v>325546.56072913628</v>
      </c>
      <c r="U42" s="109">
        <f t="shared" si="21"/>
        <v>27319663.767786045</v>
      </c>
      <c r="V42" s="9">
        <f t="shared" si="22"/>
        <v>3.3288895940116148</v>
      </c>
      <c r="W42" s="129">
        <f t="shared" si="23"/>
        <v>40</v>
      </c>
      <c r="X42" s="109">
        <f t="shared" si="24"/>
        <v>0</v>
      </c>
      <c r="Y42" s="109">
        <f t="shared" si="25"/>
        <v>0</v>
      </c>
      <c r="Z42" s="110">
        <f t="shared" si="26"/>
        <v>0</v>
      </c>
      <c r="AA42" s="111">
        <f t="shared" si="27"/>
        <v>0</v>
      </c>
      <c r="AB42" s="109">
        <f t="shared" si="28"/>
        <v>0</v>
      </c>
      <c r="AC42" s="110">
        <f t="shared" si="29"/>
        <v>0</v>
      </c>
      <c r="AD42" s="129">
        <f t="shared" si="30"/>
        <v>28</v>
      </c>
      <c r="AE42" s="109">
        <f t="shared" si="31"/>
        <v>930133.03065467509</v>
      </c>
      <c r="AF42" s="109">
        <f t="shared" si="32"/>
        <v>78222017.312748507</v>
      </c>
      <c r="AG42" s="110">
        <f t="shared" si="33"/>
        <v>0.58356002123715112</v>
      </c>
    </row>
    <row r="43" spans="1:33" x14ac:dyDescent="0.25">
      <c r="A43" s="63">
        <f>'Phase cost, On-truck'!A48</f>
        <v>39</v>
      </c>
      <c r="B43" s="63" t="str">
        <f>'Phase cost, On-truck'!B48</f>
        <v>Harper</v>
      </c>
      <c r="C43" s="65">
        <f>'Phase cost, On-truck'!AR48</f>
        <v>10</v>
      </c>
      <c r="D43" s="65">
        <f>'Phase cost, On-truck'!AF48</f>
        <v>7.4444859189243235</v>
      </c>
      <c r="E43" s="65">
        <f>'Phase cost, On-truck'!U48</f>
        <v>31.5</v>
      </c>
      <c r="F43" s="65">
        <f>'Phase cost, On-truck'!AM48</f>
        <v>27.460487282790311</v>
      </c>
      <c r="G43" s="77">
        <f>'Phase cost, On-truck'!AN48</f>
        <v>3.98</v>
      </c>
      <c r="H43" s="65">
        <f>'Phase cost, On-truck'!AO48</f>
        <v>1.5</v>
      </c>
      <c r="I43" s="65">
        <f>'Phase cost, On-truck'!AS48</f>
        <v>1</v>
      </c>
      <c r="J43" s="65">
        <f>'Phase cost, On-truck'!AQ48</f>
        <v>2.8818321839898098</v>
      </c>
      <c r="K43" s="65">
        <f>'Phase cost, On-truck'!AT48</f>
        <v>6.4629444308563553</v>
      </c>
      <c r="L43" s="84">
        <f t="shared" si="18"/>
        <v>92.229749816560798</v>
      </c>
      <c r="M43" s="71">
        <f>'Phase cost, On-truck'!K48</f>
        <v>2378867.4897121792</v>
      </c>
      <c r="N43" s="86">
        <f>'Phase cost, On-truck'!L48</f>
        <v>1546263.8683129165</v>
      </c>
      <c r="O43" s="87">
        <f>'Phase cost, On-truck'!M48</f>
        <v>832603.62139926269</v>
      </c>
      <c r="P43" s="88">
        <f>L43-'Phase cost, On-truck'!AM48+'Phase cost, On-truck'!AL48</f>
        <v>108.70020340259981</v>
      </c>
      <c r="Q43" s="88">
        <f>L43-'Phase cost, On-truck'!AM48+'Phase cost, On-truck'!AJ48</f>
        <v>93.514202775664813</v>
      </c>
      <c r="R43" s="89">
        <f>L43-'Phase cost, On-truck'!AM48+'Phase cost, On-truck'!AK48</f>
        <v>89.844337178224762</v>
      </c>
      <c r="S43">
        <f t="shared" si="19"/>
        <v>41</v>
      </c>
      <c r="T43" s="109">
        <f t="shared" si="20"/>
        <v>0</v>
      </c>
      <c r="U43" s="109">
        <f t="shared" si="21"/>
        <v>0</v>
      </c>
      <c r="V43" s="9">
        <f t="shared" si="22"/>
        <v>0</v>
      </c>
      <c r="W43" s="129">
        <f t="shared" si="23"/>
        <v>100</v>
      </c>
      <c r="X43" s="109">
        <f t="shared" si="24"/>
        <v>0</v>
      </c>
      <c r="Y43" s="109">
        <f t="shared" si="25"/>
        <v>0</v>
      </c>
      <c r="Z43" s="110">
        <f t="shared" si="26"/>
        <v>0</v>
      </c>
      <c r="AA43" s="111">
        <f t="shared" si="27"/>
        <v>0</v>
      </c>
      <c r="AB43" s="109">
        <f t="shared" si="28"/>
        <v>0</v>
      </c>
      <c r="AC43" s="110">
        <f t="shared" si="29"/>
        <v>0</v>
      </c>
      <c r="AD43" s="129">
        <f t="shared" si="30"/>
        <v>69</v>
      </c>
      <c r="AE43" s="109">
        <f t="shared" si="31"/>
        <v>2378867.4897121792</v>
      </c>
      <c r="AF43" s="109">
        <f t="shared" si="32"/>
        <v>219402353.42290431</v>
      </c>
      <c r="AG43" s="110">
        <f t="shared" si="33"/>
        <v>1.6368082340684418</v>
      </c>
    </row>
    <row r="44" spans="1:33" x14ac:dyDescent="0.25">
      <c r="A44" s="63">
        <f>'Phase cost, On-truck'!A49</f>
        <v>40</v>
      </c>
      <c r="B44" s="63" t="str">
        <f>'Phase cost, On-truck'!B49</f>
        <v>Kinskuch River Lower</v>
      </c>
      <c r="C44" s="65">
        <f>'Phase cost, On-truck'!AR49</f>
        <v>10</v>
      </c>
      <c r="D44" s="65">
        <f>'Phase cost, On-truck'!AF49</f>
        <v>8.1147447780743036</v>
      </c>
      <c r="E44" s="65">
        <f>'Phase cost, On-truck'!U49</f>
        <v>36</v>
      </c>
      <c r="F44" s="65">
        <f>'Phase cost, On-truck'!AM49</f>
        <v>27.738675087531661</v>
      </c>
      <c r="G44" s="77">
        <f>'Phase cost, On-truck'!AN49</f>
        <v>3.98</v>
      </c>
      <c r="H44" s="65">
        <f>'Phase cost, On-truck'!AO49</f>
        <v>1.5</v>
      </c>
      <c r="I44" s="65">
        <f>'Phase cost, On-truck'!AS49</f>
        <v>1</v>
      </c>
      <c r="J44" s="65">
        <f>'Phase cost, On-truck'!AQ49</f>
        <v>2.9284626281455917</v>
      </c>
      <c r="K44" s="65">
        <f>'Phase cost, On-truck'!AT49</f>
        <v>6.902550599500124</v>
      </c>
      <c r="L44" s="84">
        <f t="shared" si="18"/>
        <v>98.164433093251688</v>
      </c>
      <c r="M44" s="71">
        <f>'Phase cost, On-truck'!K49</f>
        <v>1158562.5544296261</v>
      </c>
      <c r="N44" s="86">
        <f>'Phase cost, On-truck'!L49</f>
        <v>753065.66037925694</v>
      </c>
      <c r="O44" s="87">
        <f>'Phase cost, On-truck'!M49</f>
        <v>405496.8940503691</v>
      </c>
      <c r="P44" s="88">
        <f>L44-'Phase cost, On-truck'!AM49+'Phase cost, On-truck'!AL49</f>
        <v>110.24716835293474</v>
      </c>
      <c r="Q44" s="88">
        <f>L44-'Phase cost, On-truck'!AM49+'Phase cost, On-truck'!AJ49</f>
        <v>95.061167725999752</v>
      </c>
      <c r="R44" s="89">
        <f>L44-'Phase cost, On-truck'!AM49+'Phase cost, On-truck'!AK49</f>
        <v>103.92764020386244</v>
      </c>
      <c r="S44">
        <f t="shared" si="19"/>
        <v>107</v>
      </c>
      <c r="T44" s="109">
        <f t="shared" si="20"/>
        <v>0</v>
      </c>
      <c r="U44" s="109">
        <f t="shared" si="21"/>
        <v>0</v>
      </c>
      <c r="V44" s="9">
        <f t="shared" si="22"/>
        <v>0</v>
      </c>
      <c r="W44" s="129">
        <f t="shared" si="23"/>
        <v>103</v>
      </c>
      <c r="X44" s="109">
        <f t="shared" si="24"/>
        <v>0</v>
      </c>
      <c r="Y44" s="109">
        <f t="shared" si="25"/>
        <v>0</v>
      </c>
      <c r="Z44" s="110">
        <f t="shared" si="26"/>
        <v>0</v>
      </c>
      <c r="AA44" s="111">
        <f t="shared" si="27"/>
        <v>0</v>
      </c>
      <c r="AB44" s="109">
        <f t="shared" si="28"/>
        <v>0</v>
      </c>
      <c r="AC44" s="110">
        <f t="shared" si="29"/>
        <v>0</v>
      </c>
      <c r="AD44" s="129">
        <f t="shared" si="30"/>
        <v>111</v>
      </c>
      <c r="AE44" s="109">
        <f t="shared" si="31"/>
        <v>1158562.5544296261</v>
      </c>
      <c r="AF44" s="109">
        <f t="shared" si="32"/>
        <v>113729636.3586538</v>
      </c>
      <c r="AG44" s="110">
        <f t="shared" si="33"/>
        <v>0.84845765027250086</v>
      </c>
    </row>
    <row r="45" spans="1:33" x14ac:dyDescent="0.25">
      <c r="A45" s="63">
        <f>'Phase cost, On-truck'!A50</f>
        <v>41</v>
      </c>
      <c r="B45" s="63" t="str">
        <f>'Phase cost, On-truck'!B50</f>
        <v>Tchitin River</v>
      </c>
      <c r="C45" s="65">
        <f>'Phase cost, On-truck'!AR50</f>
        <v>10</v>
      </c>
      <c r="D45" s="65">
        <f>'Phase cost, On-truck'!AF50</f>
        <v>8.0461300783380416</v>
      </c>
      <c r="E45" s="65">
        <f>'Phase cost, On-truck'!U50</f>
        <v>33</v>
      </c>
      <c r="F45" s="65">
        <f>'Phase cost, On-truck'!AM50</f>
        <v>27.738675087531664</v>
      </c>
      <c r="G45" s="77">
        <f>'Phase cost, On-truck'!AN50</f>
        <v>3.98</v>
      </c>
      <c r="H45" s="65">
        <f>'Phase cost, On-truck'!AO50</f>
        <v>1.5</v>
      </c>
      <c r="I45" s="65">
        <f>'Phase cost, On-truck'!AS50</f>
        <v>1</v>
      </c>
      <c r="J45" s="65">
        <f>'Phase cost, On-truck'!AQ50</f>
        <v>2.1417389106083204</v>
      </c>
      <c r="K45" s="65">
        <f>'Phase cost, On-truck'!AT50</f>
        <v>6.594123526118242</v>
      </c>
      <c r="L45" s="84">
        <f t="shared" si="18"/>
        <v>94.000667602596266</v>
      </c>
      <c r="M45" s="71">
        <f>'Phase cost, On-truck'!K50</f>
        <v>1943717.6877882401</v>
      </c>
      <c r="N45" s="86">
        <f>'Phase cost, On-truck'!L50</f>
        <v>1263416.4970623562</v>
      </c>
      <c r="O45" s="87">
        <f>'Phase cost, On-truck'!M50</f>
        <v>680301.19072588405</v>
      </c>
      <c r="P45" s="88">
        <f>L45-'Phase cost, On-truck'!AM50+'Phase cost, On-truck'!AL50</f>
        <v>106.08340286227931</v>
      </c>
      <c r="Q45" s="88">
        <f>L45-'Phase cost, On-truck'!AM50+'Phase cost, On-truck'!AJ50</f>
        <v>90.89740223534433</v>
      </c>
      <c r="R45" s="89">
        <f>L45-'Phase cost, On-truck'!AM50+'Phase cost, On-truck'!AK50</f>
        <v>99.763874713207031</v>
      </c>
      <c r="S45">
        <f t="shared" si="19"/>
        <v>91</v>
      </c>
      <c r="T45" s="109">
        <f t="shared" si="20"/>
        <v>0</v>
      </c>
      <c r="U45" s="109">
        <f t="shared" si="21"/>
        <v>0</v>
      </c>
      <c r="V45" s="9">
        <f t="shared" si="22"/>
        <v>0</v>
      </c>
      <c r="W45" s="129">
        <f t="shared" si="23"/>
        <v>77</v>
      </c>
      <c r="X45" s="109">
        <f t="shared" si="24"/>
        <v>0</v>
      </c>
      <c r="Y45" s="109">
        <f t="shared" si="25"/>
        <v>0</v>
      </c>
      <c r="Z45" s="110">
        <f t="shared" si="26"/>
        <v>0</v>
      </c>
      <c r="AA45" s="111">
        <f t="shared" si="27"/>
        <v>0</v>
      </c>
      <c r="AB45" s="109">
        <f t="shared" si="28"/>
        <v>0</v>
      </c>
      <c r="AC45" s="110">
        <f t="shared" si="29"/>
        <v>0</v>
      </c>
      <c r="AD45" s="129">
        <f t="shared" si="30"/>
        <v>80</v>
      </c>
      <c r="AE45" s="109">
        <f t="shared" si="31"/>
        <v>1943717.6877882401</v>
      </c>
      <c r="AF45" s="109">
        <f t="shared" si="32"/>
        <v>182710760.28306934</v>
      </c>
      <c r="AG45" s="110">
        <f t="shared" si="33"/>
        <v>1.3630777984763984</v>
      </c>
    </row>
    <row r="46" spans="1:33" x14ac:dyDescent="0.25">
      <c r="A46" s="63">
        <f>'Phase cost, On-truck'!A51</f>
        <v>42</v>
      </c>
      <c r="B46" s="63" t="str">
        <f>'Phase cost, On-truck'!B51</f>
        <v>Kshadin Creek</v>
      </c>
      <c r="C46" s="65">
        <f>'Phase cost, On-truck'!AR51</f>
        <v>10</v>
      </c>
      <c r="D46" s="65">
        <f>'Phase cost, On-truck'!AF51</f>
        <v>7.2982734539482204</v>
      </c>
      <c r="E46" s="65">
        <f>'Phase cost, On-truck'!U51</f>
        <v>34.5</v>
      </c>
      <c r="F46" s="65">
        <f>'Phase cost, On-truck'!AM51</f>
        <v>27.738675087531664</v>
      </c>
      <c r="G46" s="77">
        <f>'Phase cost, On-truck'!AN51</f>
        <v>3.98</v>
      </c>
      <c r="H46" s="65">
        <f>'Phase cost, On-truck'!AO51</f>
        <v>1.5</v>
      </c>
      <c r="I46" s="65">
        <f>'Phase cost, On-truck'!AS51</f>
        <v>1</v>
      </c>
      <c r="J46" s="65">
        <f>'Phase cost, On-truck'!AQ51</f>
        <v>1.7711586900922143</v>
      </c>
      <c r="K46" s="65">
        <f>'Phase cost, On-truck'!AT51</f>
        <v>6.6246485785257692</v>
      </c>
      <c r="L46" s="84">
        <f t="shared" si="18"/>
        <v>94.412755810097863</v>
      </c>
      <c r="M46" s="71">
        <f>'Phase cost, On-truck'!K51</f>
        <v>1000008.4343435992</v>
      </c>
      <c r="N46" s="86">
        <f>'Phase cost, On-truck'!L51</f>
        <v>650005.48232333956</v>
      </c>
      <c r="O46" s="87">
        <f>'Phase cost, On-truck'!M51</f>
        <v>350002.95202025969</v>
      </c>
      <c r="P46" s="88">
        <f>L46-'Phase cost, On-truck'!AM51+'Phase cost, On-truck'!AL51</f>
        <v>106.49549106978091</v>
      </c>
      <c r="Q46" s="88">
        <f>L46-'Phase cost, On-truck'!AM51+'Phase cost, On-truck'!AJ51</f>
        <v>91.309490442845927</v>
      </c>
      <c r="R46" s="89">
        <f>L46-'Phase cost, On-truck'!AM51+'Phase cost, On-truck'!AK51</f>
        <v>100.17596292070863</v>
      </c>
      <c r="S46">
        <f t="shared" si="19"/>
        <v>93</v>
      </c>
      <c r="T46" s="109">
        <f t="shared" si="20"/>
        <v>0</v>
      </c>
      <c r="U46" s="109">
        <f t="shared" si="21"/>
        <v>0</v>
      </c>
      <c r="V46" s="9">
        <f t="shared" si="22"/>
        <v>0</v>
      </c>
      <c r="W46" s="129">
        <f t="shared" si="23"/>
        <v>83</v>
      </c>
      <c r="X46" s="109">
        <f t="shared" si="24"/>
        <v>0</v>
      </c>
      <c r="Y46" s="109">
        <f t="shared" si="25"/>
        <v>0</v>
      </c>
      <c r="Z46" s="110">
        <f t="shared" si="26"/>
        <v>0</v>
      </c>
      <c r="AA46" s="111">
        <f t="shared" si="27"/>
        <v>0</v>
      </c>
      <c r="AB46" s="109">
        <f t="shared" si="28"/>
        <v>0</v>
      </c>
      <c r="AC46" s="110">
        <f t="shared" si="29"/>
        <v>0</v>
      </c>
      <c r="AD46" s="129">
        <f t="shared" si="30"/>
        <v>86</v>
      </c>
      <c r="AE46" s="109">
        <f t="shared" si="31"/>
        <v>1000008.4343435992</v>
      </c>
      <c r="AF46" s="109">
        <f t="shared" si="32"/>
        <v>94413552.119720519</v>
      </c>
      <c r="AG46" s="110">
        <f t="shared" si="33"/>
        <v>0.70435379159007594</v>
      </c>
    </row>
    <row r="47" spans="1:33" x14ac:dyDescent="0.25">
      <c r="A47" s="63">
        <f>'Phase cost, On-truck'!A52</f>
        <v>43</v>
      </c>
      <c r="B47" s="63" t="str">
        <f>'Phase cost, On-truck'!B52</f>
        <v>Kiteen River Lower</v>
      </c>
      <c r="C47" s="65">
        <f>'Phase cost, On-truck'!AR52</f>
        <v>10</v>
      </c>
      <c r="D47" s="65">
        <f>'Phase cost, On-truck'!AF52</f>
        <v>8.1433955603610606</v>
      </c>
      <c r="E47" s="65">
        <f>'Phase cost, On-truck'!U52</f>
        <v>46.3</v>
      </c>
      <c r="F47" s="65">
        <f>'Phase cost, On-truck'!AM52</f>
        <v>25.018436263889363</v>
      </c>
      <c r="G47" s="77">
        <f>'Phase cost, On-truck'!AN52</f>
        <v>3.98</v>
      </c>
      <c r="H47" s="65">
        <f>'Phase cost, On-truck'!AO52</f>
        <v>1.5</v>
      </c>
      <c r="I47" s="65">
        <f>'Phase cost, On-truck'!AS52</f>
        <v>1</v>
      </c>
      <c r="J47" s="65">
        <f>'Phase cost, On-truck'!AQ52</f>
        <v>1.9412108908266201</v>
      </c>
      <c r="K47" s="65">
        <f>'Phase cost, On-truck'!AT52</f>
        <v>7.4322434172061644</v>
      </c>
      <c r="L47" s="84">
        <f t="shared" si="18"/>
        <v>105.31528613228322</v>
      </c>
      <c r="M47" s="71">
        <f>'Phase cost, On-truck'!K52</f>
        <v>1912387.1190086992</v>
      </c>
      <c r="N47" s="86">
        <f>'Phase cost, On-truck'!L52</f>
        <v>1051812.9154547846</v>
      </c>
      <c r="O47" s="87">
        <f>'Phase cost, On-truck'!M52</f>
        <v>860574.20355391456</v>
      </c>
      <c r="P47" s="88">
        <f>L47-'Phase cost, On-truck'!AM52+'Phase cost, On-truck'!AL52</f>
        <v>116.95464878703713</v>
      </c>
      <c r="Q47" s="88">
        <f>L47-'Phase cost, On-truck'!AM52+'Phase cost, On-truck'!AJ52</f>
        <v>101.76864816010215</v>
      </c>
      <c r="R47" s="89">
        <f>L47-'Phase cost, On-truck'!AM52+'Phase cost, On-truck'!AK52</f>
        <v>109.65006587606008</v>
      </c>
      <c r="S47">
        <f t="shared" si="19"/>
        <v>120</v>
      </c>
      <c r="T47" s="109">
        <f t="shared" si="20"/>
        <v>0</v>
      </c>
      <c r="U47" s="109">
        <f t="shared" si="21"/>
        <v>0</v>
      </c>
      <c r="V47" s="9">
        <f t="shared" si="22"/>
        <v>0</v>
      </c>
      <c r="W47" s="129">
        <f t="shared" si="23"/>
        <v>120</v>
      </c>
      <c r="X47" s="109">
        <f t="shared" si="24"/>
        <v>0</v>
      </c>
      <c r="Y47" s="109">
        <f t="shared" si="25"/>
        <v>0</v>
      </c>
      <c r="Z47" s="110">
        <f t="shared" si="26"/>
        <v>0</v>
      </c>
      <c r="AA47" s="111">
        <f t="shared" si="27"/>
        <v>0</v>
      </c>
      <c r="AB47" s="109">
        <f t="shared" si="28"/>
        <v>0</v>
      </c>
      <c r="AC47" s="110">
        <f t="shared" si="29"/>
        <v>0</v>
      </c>
      <c r="AD47" s="129">
        <f t="shared" si="30"/>
        <v>120</v>
      </c>
      <c r="AE47" s="109">
        <f t="shared" si="31"/>
        <v>1912387.1190086992</v>
      </c>
      <c r="AF47" s="109">
        <f t="shared" si="32"/>
        <v>201403596.63409391</v>
      </c>
      <c r="AG47" s="110">
        <f t="shared" si="33"/>
        <v>1.5025320385067007</v>
      </c>
    </row>
    <row r="48" spans="1:33" x14ac:dyDescent="0.25">
      <c r="A48" s="63">
        <f>'Phase cost, On-truck'!A53</f>
        <v>44</v>
      </c>
      <c r="B48" s="63" t="str">
        <f>'Phase cost, On-truck'!B53</f>
        <v>Kiteen River Upper</v>
      </c>
      <c r="C48" s="65">
        <f>'Phase cost, On-truck'!AR53</f>
        <v>10</v>
      </c>
      <c r="D48" s="65">
        <f>'Phase cost, On-truck'!AF53</f>
        <v>7.7076302437094979</v>
      </c>
      <c r="E48" s="65">
        <f>'Phase cost, On-truck'!U53</f>
        <v>46.3</v>
      </c>
      <c r="F48" s="65">
        <f>'Phase cost, On-truck'!AM53</f>
        <v>31.550736186646692</v>
      </c>
      <c r="G48" s="77">
        <f>'Phase cost, On-truck'!AN53</f>
        <v>3.98</v>
      </c>
      <c r="H48" s="65">
        <f>'Phase cost, On-truck'!AO53</f>
        <v>1.5</v>
      </c>
      <c r="I48" s="65">
        <f>'Phase cost, On-truck'!AS53</f>
        <v>1</v>
      </c>
      <c r="J48" s="65">
        <f>'Phase cost, On-truck'!AQ53</f>
        <v>2.0004528150716978</v>
      </c>
      <c r="K48" s="65">
        <f>'Phase cost, On-truck'!AT53</f>
        <v>7.924705539634231</v>
      </c>
      <c r="L48" s="84">
        <f t="shared" si="18"/>
        <v>111.96352478506212</v>
      </c>
      <c r="M48" s="71">
        <f>'Phase cost, On-truck'!K53</f>
        <v>4146472.7855385919</v>
      </c>
      <c r="N48" s="86">
        <f>'Phase cost, On-truck'!L53</f>
        <v>2487883.6713231551</v>
      </c>
      <c r="O48" s="87">
        <f>'Phase cost, On-truck'!M53</f>
        <v>1658589.1142154369</v>
      </c>
      <c r="P48" s="88">
        <f>L48-'Phase cost, On-truck'!AM53+'Phase cost, On-truck'!AL53</f>
        <v>121.46700775681896</v>
      </c>
      <c r="Q48" s="88">
        <f>L48-'Phase cost, On-truck'!AM53+'Phase cost, On-truck'!AJ53</f>
        <v>106.28100712988396</v>
      </c>
      <c r="R48" s="89">
        <f>L48-'Phase cost, On-truck'!AM53+'Phase cost, On-truck'!AK53</f>
        <v>120.48730126782937</v>
      </c>
      <c r="S48">
        <f t="shared" si="19"/>
        <v>126</v>
      </c>
      <c r="T48" s="109">
        <f t="shared" si="20"/>
        <v>0</v>
      </c>
      <c r="U48" s="109">
        <f t="shared" si="21"/>
        <v>0</v>
      </c>
      <c r="V48" s="9">
        <f t="shared" si="22"/>
        <v>0</v>
      </c>
      <c r="W48" s="129">
        <f t="shared" si="23"/>
        <v>125</v>
      </c>
      <c r="X48" s="109">
        <f t="shared" si="24"/>
        <v>0</v>
      </c>
      <c r="Y48" s="109">
        <f t="shared" si="25"/>
        <v>0</v>
      </c>
      <c r="Z48" s="110">
        <f t="shared" si="26"/>
        <v>0</v>
      </c>
      <c r="AA48" s="111">
        <f t="shared" si="27"/>
        <v>0</v>
      </c>
      <c r="AB48" s="109">
        <f t="shared" si="28"/>
        <v>0</v>
      </c>
      <c r="AC48" s="110">
        <f t="shared" si="29"/>
        <v>0</v>
      </c>
      <c r="AD48" s="129">
        <f t="shared" si="30"/>
        <v>127</v>
      </c>
      <c r="AE48" s="109">
        <f t="shared" si="31"/>
        <v>4146472.7855385919</v>
      </c>
      <c r="AF48" s="109">
        <f t="shared" si="32"/>
        <v>464253708.49423569</v>
      </c>
      <c r="AG48" s="110">
        <f t="shared" si="33"/>
        <v>3.4634737545201126</v>
      </c>
    </row>
    <row r="49" spans="1:33" x14ac:dyDescent="0.25">
      <c r="A49" s="63">
        <f>'Phase cost, On-truck'!A54</f>
        <v>45</v>
      </c>
      <c r="B49" s="63" t="str">
        <f>'Phase cost, On-truck'!B54</f>
        <v>Cedar River Upper</v>
      </c>
      <c r="C49" s="65">
        <f>'Phase cost, On-truck'!AR54</f>
        <v>10</v>
      </c>
      <c r="D49" s="65">
        <f>'Phase cost, On-truck'!AF54</f>
        <v>8.358020203813048</v>
      </c>
      <c r="E49" s="65">
        <f>'Phase cost, On-truck'!U54</f>
        <v>44.8</v>
      </c>
      <c r="F49" s="65">
        <f>'Phase cost, On-truck'!AM54</f>
        <v>23.03453618664669</v>
      </c>
      <c r="G49" s="77">
        <f>'Phase cost, On-truck'!AN54</f>
        <v>3.98</v>
      </c>
      <c r="H49" s="65">
        <f>'Phase cost, On-truck'!AO54</f>
        <v>1.5</v>
      </c>
      <c r="I49" s="65">
        <f>'Phase cost, On-truck'!AS54</f>
        <v>1</v>
      </c>
      <c r="J49" s="65">
        <f>'Phase cost, On-truck'!AQ54</f>
        <v>1.1286422064728301</v>
      </c>
      <c r="K49" s="65">
        <f>'Phase cost, On-truck'!AT54</f>
        <v>7.1056958877546066</v>
      </c>
      <c r="L49" s="84">
        <f t="shared" si="18"/>
        <v>100.90689448468719</v>
      </c>
      <c r="M49" s="71">
        <f>'Phase cost, On-truck'!K54</f>
        <v>1476629.2594670297</v>
      </c>
      <c r="N49" s="86">
        <f>'Phase cost, On-truck'!L54</f>
        <v>885977.5556802178</v>
      </c>
      <c r="O49" s="87">
        <f>'Phase cost, On-truck'!M54</f>
        <v>590651.70378681191</v>
      </c>
      <c r="P49" s="88">
        <f>L49-'Phase cost, On-truck'!AM54+'Phase cost, On-truck'!AL54</f>
        <v>111.10557745644402</v>
      </c>
      <c r="Q49" s="88">
        <f>L49-'Phase cost, On-truck'!AM54+'Phase cost, On-truck'!AJ54</f>
        <v>95.919576829509026</v>
      </c>
      <c r="R49" s="89">
        <f>L49-'Phase cost, On-truck'!AM54+'Phase cost, On-truck'!AK54</f>
        <v>108.38787096745442</v>
      </c>
      <c r="S49">
        <f t="shared" si="19"/>
        <v>118</v>
      </c>
      <c r="T49" s="109">
        <f t="shared" si="20"/>
        <v>0</v>
      </c>
      <c r="U49" s="109">
        <f t="shared" si="21"/>
        <v>0</v>
      </c>
      <c r="V49" s="9">
        <f t="shared" si="22"/>
        <v>0</v>
      </c>
      <c r="W49" s="129">
        <f t="shared" si="23"/>
        <v>107</v>
      </c>
      <c r="X49" s="109">
        <f t="shared" si="24"/>
        <v>0</v>
      </c>
      <c r="Y49" s="109">
        <f t="shared" si="25"/>
        <v>0</v>
      </c>
      <c r="Z49" s="110">
        <f t="shared" si="26"/>
        <v>0</v>
      </c>
      <c r="AA49" s="111">
        <f t="shared" si="27"/>
        <v>0</v>
      </c>
      <c r="AB49" s="109">
        <f t="shared" si="28"/>
        <v>0</v>
      </c>
      <c r="AC49" s="110">
        <f t="shared" si="29"/>
        <v>0</v>
      </c>
      <c r="AD49" s="129">
        <f t="shared" si="30"/>
        <v>115</v>
      </c>
      <c r="AE49" s="109">
        <f t="shared" si="31"/>
        <v>1476629.2594670297</v>
      </c>
      <c r="AF49" s="109">
        <f t="shared" si="32"/>
        <v>149002072.87804136</v>
      </c>
      <c r="AG49" s="110">
        <f t="shared" si="33"/>
        <v>1.1116007461868169</v>
      </c>
    </row>
    <row r="50" spans="1:33" x14ac:dyDescent="0.25">
      <c r="A50" s="63">
        <f>'Phase cost, On-truck'!A55</f>
        <v>46</v>
      </c>
      <c r="B50" s="63" t="str">
        <f>'Phase cost, On-truck'!B55</f>
        <v>Lava Lake</v>
      </c>
      <c r="C50" s="65">
        <f>'Phase cost, On-truck'!AR55</f>
        <v>10</v>
      </c>
      <c r="D50" s="65">
        <f>'Phase cost, On-truck'!AF55</f>
        <v>8.4752312463986925</v>
      </c>
      <c r="E50" s="65">
        <f>'Phase cost, On-truck'!U55</f>
        <v>44.8</v>
      </c>
      <c r="F50" s="65">
        <f>'Phase cost, On-truck'!AM55</f>
        <v>24.40593841224101</v>
      </c>
      <c r="G50" s="77">
        <f>'Phase cost, On-truck'!AN55</f>
        <v>3.98</v>
      </c>
      <c r="H50" s="65">
        <f>'Phase cost, On-truck'!AO55</f>
        <v>1.5</v>
      </c>
      <c r="I50" s="65">
        <f>'Phase cost, On-truck'!AS55</f>
        <v>1</v>
      </c>
      <c r="J50" s="65">
        <f>'Phase cost, On-truck'!AQ55</f>
        <v>2.2333101733994019</v>
      </c>
      <c r="K50" s="65">
        <f>'Phase cost, On-truck'!AT55</f>
        <v>7.3131583865631287</v>
      </c>
      <c r="L50" s="84">
        <f t="shared" si="18"/>
        <v>103.70763821860224</v>
      </c>
      <c r="M50" s="71">
        <f>'Phase cost, On-truck'!K55</f>
        <v>2546863.4384211586</v>
      </c>
      <c r="N50" s="86">
        <f>'Phase cost, On-truck'!L55</f>
        <v>1400774.8911316374</v>
      </c>
      <c r="O50" s="87">
        <f>'Phase cost, On-truck'!M55</f>
        <v>1146088.5472895212</v>
      </c>
      <c r="P50" s="88">
        <f>L50-'Phase cost, On-truck'!AM55+'Phase cost, On-truck'!AL55</f>
        <v>110.62188148224726</v>
      </c>
      <c r="Q50" s="88">
        <f>L50-'Phase cost, On-truck'!AM55+'Phase cost, On-truck'!AJ55</f>
        <v>95.435880855312277</v>
      </c>
      <c r="R50" s="89">
        <f>L50-'Phase cost, On-truck'!AM55+'Phase cost, On-truck'!AK55</f>
        <v>113.81756388484553</v>
      </c>
      <c r="S50">
        <f t="shared" si="19"/>
        <v>123</v>
      </c>
      <c r="T50" s="109">
        <f t="shared" si="20"/>
        <v>0</v>
      </c>
      <c r="U50" s="109">
        <f t="shared" si="21"/>
        <v>0</v>
      </c>
      <c r="V50" s="9">
        <f t="shared" si="22"/>
        <v>0</v>
      </c>
      <c r="W50" s="129">
        <f t="shared" si="23"/>
        <v>106</v>
      </c>
      <c r="X50" s="109">
        <f t="shared" si="24"/>
        <v>0</v>
      </c>
      <c r="Y50" s="109">
        <f t="shared" si="25"/>
        <v>0</v>
      </c>
      <c r="Z50" s="110">
        <f t="shared" si="26"/>
        <v>0</v>
      </c>
      <c r="AA50" s="111">
        <f t="shared" si="27"/>
        <v>0</v>
      </c>
      <c r="AB50" s="109">
        <f t="shared" si="28"/>
        <v>0</v>
      </c>
      <c r="AC50" s="110">
        <f t="shared" si="29"/>
        <v>0</v>
      </c>
      <c r="AD50" s="129">
        <f t="shared" si="30"/>
        <v>119</v>
      </c>
      <c r="AE50" s="109">
        <f t="shared" si="31"/>
        <v>2546863.4384211586</v>
      </c>
      <c r="AF50" s="109">
        <f t="shared" si="32"/>
        <v>264129192.06396687</v>
      </c>
      <c r="AG50" s="110">
        <f t="shared" si="33"/>
        <v>1.970484043053174</v>
      </c>
    </row>
    <row r="51" spans="1:33" x14ac:dyDescent="0.25">
      <c r="A51" s="63">
        <f>'Phase cost, On-truck'!A56</f>
        <v>47</v>
      </c>
      <c r="B51" s="63" t="str">
        <f>'Phase cost, On-truck'!B56</f>
        <v>Dragon Lake</v>
      </c>
      <c r="C51" s="65">
        <f>'Phase cost, On-truck'!AR56</f>
        <v>10</v>
      </c>
      <c r="D51" s="65">
        <f>'Phase cost, On-truck'!AF56</f>
        <v>8.5090903967396958</v>
      </c>
      <c r="E51" s="65">
        <f>'Phase cost, On-truck'!U56</f>
        <v>43.3</v>
      </c>
      <c r="F51" s="65">
        <f>'Phase cost, On-truck'!AM56</f>
        <v>24.813586262241373</v>
      </c>
      <c r="G51" s="77">
        <f>'Phase cost, On-truck'!AN56</f>
        <v>3.98</v>
      </c>
      <c r="H51" s="65">
        <f>'Phase cost, On-truck'!AO56</f>
        <v>1.5</v>
      </c>
      <c r="I51" s="65">
        <f>'Phase cost, On-truck'!AS56</f>
        <v>1</v>
      </c>
      <c r="J51" s="65">
        <f>'Phase cost, On-truck'!AQ56</f>
        <v>3.1344584729011178</v>
      </c>
      <c r="K51" s="65">
        <f>'Phase cost, On-truck'!AT56</f>
        <v>7.3005708105505747</v>
      </c>
      <c r="L51" s="84">
        <f t="shared" si="18"/>
        <v>103.53770594243275</v>
      </c>
      <c r="M51" s="71">
        <f>'Phase cost, On-truck'!K56</f>
        <v>3109193.5600006403</v>
      </c>
      <c r="N51" s="86">
        <f>'Phase cost, On-truck'!L56</f>
        <v>1554596.7800003202</v>
      </c>
      <c r="O51" s="87">
        <f>'Phase cost, On-truck'!M56</f>
        <v>1554596.7800003202</v>
      </c>
      <c r="P51" s="88">
        <f>L51-'Phase cost, On-truck'!AM56+'Phase cost, On-truck'!AL56</f>
        <v>112.21396730013336</v>
      </c>
      <c r="Q51" s="88">
        <f>L51-'Phase cost, On-truck'!AM56+'Phase cost, On-truck'!AJ56</f>
        <v>97.027966673198364</v>
      </c>
      <c r="R51" s="89">
        <f>L51-'Phase cost, On-truck'!AM56+'Phase cost, On-truck'!AK56</f>
        <v>110.04744521166714</v>
      </c>
      <c r="S51">
        <f t="shared" si="19"/>
        <v>121</v>
      </c>
      <c r="T51" s="109">
        <f t="shared" si="20"/>
        <v>0</v>
      </c>
      <c r="U51" s="109">
        <f t="shared" si="21"/>
        <v>0</v>
      </c>
      <c r="V51" s="9">
        <f t="shared" si="22"/>
        <v>0</v>
      </c>
      <c r="W51" s="129">
        <f t="shared" si="23"/>
        <v>112</v>
      </c>
      <c r="X51" s="109">
        <f t="shared" si="24"/>
        <v>0</v>
      </c>
      <c r="Y51" s="109">
        <f t="shared" si="25"/>
        <v>0</v>
      </c>
      <c r="Z51" s="110">
        <f t="shared" si="26"/>
        <v>0</v>
      </c>
      <c r="AA51" s="111">
        <f t="shared" si="27"/>
        <v>0</v>
      </c>
      <c r="AB51" s="109">
        <f t="shared" si="28"/>
        <v>0</v>
      </c>
      <c r="AC51" s="110">
        <f t="shared" si="29"/>
        <v>0</v>
      </c>
      <c r="AD51" s="129">
        <f t="shared" si="30"/>
        <v>118</v>
      </c>
      <c r="AE51" s="109">
        <f t="shared" si="31"/>
        <v>3109193.5600006403</v>
      </c>
      <c r="AF51" s="109">
        <f t="shared" si="32"/>
        <v>321918768.53345191</v>
      </c>
      <c r="AG51" s="110">
        <f t="shared" si="33"/>
        <v>2.4016118460729312</v>
      </c>
    </row>
    <row r="52" spans="1:33" x14ac:dyDescent="0.25">
      <c r="A52" s="63">
        <f>'Phase cost, On-truck'!A57</f>
        <v>48</v>
      </c>
      <c r="B52" s="63" t="str">
        <f>'Phase cost, On-truck'!B57</f>
        <v>Hoan Creek</v>
      </c>
      <c r="C52" s="65">
        <f>'Phase cost, On-truck'!AR57</f>
        <v>10</v>
      </c>
      <c r="D52" s="65">
        <f>'Phase cost, On-truck'!AF57</f>
        <v>6.6273188507898375</v>
      </c>
      <c r="E52" s="65">
        <f>'Phase cost, On-truck'!U57</f>
        <v>43.3</v>
      </c>
      <c r="F52" s="65">
        <f>'Phase cost, On-truck'!AM57</f>
        <v>30.188637365670193</v>
      </c>
      <c r="G52" s="77">
        <f>'Phase cost, On-truck'!AN57</f>
        <v>3.98</v>
      </c>
      <c r="H52" s="65">
        <f>'Phase cost, On-truck'!AO57</f>
        <v>1.5</v>
      </c>
      <c r="I52" s="65">
        <f>'Phase cost, On-truck'!AS57</f>
        <v>1</v>
      </c>
      <c r="J52" s="65">
        <f>'Phase cost, On-truck'!AQ57</f>
        <v>1.6292802465140213</v>
      </c>
      <c r="K52" s="65">
        <f>'Phase cost, On-truck'!AT57</f>
        <v>7.4596189170379237</v>
      </c>
      <c r="L52" s="84">
        <f t="shared" si="18"/>
        <v>105.68485538001197</v>
      </c>
      <c r="M52" s="71">
        <f>'Phase cost, On-truck'!K57</f>
        <v>3707682.7185218642</v>
      </c>
      <c r="N52" s="86">
        <f>'Phase cost, On-truck'!L57</f>
        <v>2409993.7670392119</v>
      </c>
      <c r="O52" s="87">
        <f>'Phase cost, On-truck'!M57</f>
        <v>1297688.9514826525</v>
      </c>
      <c r="P52" s="88">
        <f>L52-'Phase cost, On-truck'!AM57+'Phase cost, On-truck'!AL57</f>
        <v>117.59078923817987</v>
      </c>
      <c r="Q52" s="88">
        <f>L52-'Phase cost, On-truck'!AM57+'Phase cost, On-truck'!AJ57</f>
        <v>102.40478861124487</v>
      </c>
      <c r="R52" s="89">
        <f>L52-'Phase cost, On-truck'!AM57+'Phase cost, On-truck'!AK57</f>
        <v>111.77640795057943</v>
      </c>
      <c r="S52">
        <f t="shared" si="19"/>
        <v>122</v>
      </c>
      <c r="T52" s="109">
        <f t="shared" si="20"/>
        <v>0</v>
      </c>
      <c r="U52" s="109">
        <f t="shared" si="21"/>
        <v>0</v>
      </c>
      <c r="V52" s="9">
        <f t="shared" si="22"/>
        <v>0</v>
      </c>
      <c r="W52" s="129">
        <f t="shared" si="23"/>
        <v>122</v>
      </c>
      <c r="X52" s="109">
        <f t="shared" si="24"/>
        <v>0</v>
      </c>
      <c r="Y52" s="109">
        <f t="shared" si="25"/>
        <v>0</v>
      </c>
      <c r="Z52" s="110">
        <f t="shared" si="26"/>
        <v>0</v>
      </c>
      <c r="AA52" s="111">
        <f t="shared" si="27"/>
        <v>0</v>
      </c>
      <c r="AB52" s="109">
        <f t="shared" si="28"/>
        <v>0</v>
      </c>
      <c r="AC52" s="110">
        <f t="shared" si="29"/>
        <v>0</v>
      </c>
      <c r="AD52" s="129">
        <f t="shared" si="30"/>
        <v>121</v>
      </c>
      <c r="AE52" s="109">
        <f t="shared" si="31"/>
        <v>3707682.7185218642</v>
      </c>
      <c r="AF52" s="109">
        <f t="shared" si="32"/>
        <v>391845911.9019528</v>
      </c>
      <c r="AG52" s="110">
        <f t="shared" si="33"/>
        <v>2.9232895868300091</v>
      </c>
    </row>
    <row r="53" spans="1:33" x14ac:dyDescent="0.25">
      <c r="A53" s="63">
        <f>'Phase cost, On-truck'!A58</f>
        <v>49</v>
      </c>
      <c r="B53" s="63" t="str">
        <f>'Phase cost, On-truck'!B58</f>
        <v>Ksga'maal</v>
      </c>
      <c r="C53" s="65">
        <f>'Phase cost, On-truck'!AR58</f>
        <v>10</v>
      </c>
      <c r="D53" s="65">
        <f>'Phase cost, On-truck'!AF58</f>
        <v>6.1320739028214497</v>
      </c>
      <c r="E53" s="65">
        <f>'Phase cost, On-truck'!U58</f>
        <v>31.5</v>
      </c>
      <c r="F53" s="65">
        <f>'Phase cost, On-truck'!AM58</f>
        <v>31.125799299603646</v>
      </c>
      <c r="G53" s="77">
        <f>'Phase cost, On-truck'!AN58</f>
        <v>3.98</v>
      </c>
      <c r="H53" s="65">
        <f>'Phase cost, On-truck'!AO58</f>
        <v>1.5</v>
      </c>
      <c r="I53" s="65">
        <f>'Phase cost, On-truck'!AS58</f>
        <v>1</v>
      </c>
      <c r="J53" s="65">
        <f>'Phase cost, On-truck'!AQ58</f>
        <v>1.5877224176560898</v>
      </c>
      <c r="K53" s="65">
        <f>'Phase cost, On-truck'!AT58</f>
        <v>6.5476476496064953</v>
      </c>
      <c r="L53" s="84">
        <f t="shared" si="18"/>
        <v>93.373243269687677</v>
      </c>
      <c r="M53" s="71">
        <f>'Phase cost, On-truck'!K58</f>
        <v>2999749.5204632683</v>
      </c>
      <c r="N53" s="86">
        <f>'Phase cost, On-truck'!L58</f>
        <v>1649862.2362547978</v>
      </c>
      <c r="O53" s="87">
        <f>'Phase cost, On-truck'!M58</f>
        <v>1349887.2842084705</v>
      </c>
      <c r="P53" s="88">
        <f>L53-'Phase cost, On-truck'!AM58+'Phase cost, On-truck'!AL58</f>
        <v>104.34201519392212</v>
      </c>
      <c r="Q53" s="88">
        <f>L53-'Phase cost, On-truck'!AM58+'Phase cost, On-truck'!AJ58</f>
        <v>89.156014566987125</v>
      </c>
      <c r="R53" s="89">
        <f>L53-'Phase cost, On-truck'!AM58+'Phase cost, On-truck'!AK58</f>
        <v>98.527633906321682</v>
      </c>
      <c r="S53">
        <f t="shared" si="19"/>
        <v>84</v>
      </c>
      <c r="T53" s="109">
        <f t="shared" si="20"/>
        <v>0</v>
      </c>
      <c r="U53" s="109">
        <f t="shared" si="21"/>
        <v>0</v>
      </c>
      <c r="V53" s="9">
        <f t="shared" si="22"/>
        <v>0</v>
      </c>
      <c r="W53" s="129">
        <f t="shared" si="23"/>
        <v>69</v>
      </c>
      <c r="X53" s="109">
        <f t="shared" si="24"/>
        <v>0</v>
      </c>
      <c r="Y53" s="109">
        <f t="shared" si="25"/>
        <v>0</v>
      </c>
      <c r="Z53" s="110">
        <f t="shared" si="26"/>
        <v>0</v>
      </c>
      <c r="AA53" s="111">
        <f t="shared" si="27"/>
        <v>0</v>
      </c>
      <c r="AB53" s="109">
        <f t="shared" si="28"/>
        <v>0</v>
      </c>
      <c r="AC53" s="110">
        <f t="shared" si="29"/>
        <v>0</v>
      </c>
      <c r="AD53" s="129">
        <f t="shared" si="30"/>
        <v>75</v>
      </c>
      <c r="AE53" s="109">
        <f t="shared" si="31"/>
        <v>2999749.5204632683</v>
      </c>
      <c r="AF53" s="109">
        <f t="shared" si="32"/>
        <v>280096341.72234571</v>
      </c>
      <c r="AG53" s="110">
        <f t="shared" si="33"/>
        <v>2.0896038320057624</v>
      </c>
    </row>
    <row r="54" spans="1:33" x14ac:dyDescent="0.25">
      <c r="A54" s="63">
        <f>'Phase cost, On-truck'!A59</f>
        <v>50</v>
      </c>
      <c r="B54" s="63" t="str">
        <f>'Phase cost, On-truck'!B59</f>
        <v>Anudol Creek</v>
      </c>
      <c r="C54" s="65">
        <f>'Phase cost, On-truck'!AR59</f>
        <v>10</v>
      </c>
      <c r="D54" s="65">
        <f>'Phase cost, On-truck'!AF59</f>
        <v>7.7520169347581662</v>
      </c>
      <c r="E54" s="65">
        <f>'Phase cost, On-truck'!U59</f>
        <v>46.3</v>
      </c>
      <c r="F54" s="65">
        <f>'Phase cost, On-truck'!AM59</f>
        <v>29.098708235511829</v>
      </c>
      <c r="G54" s="77">
        <f>'Phase cost, On-truck'!AN59</f>
        <v>3.98</v>
      </c>
      <c r="H54" s="65">
        <f>'Phase cost, On-truck'!AO59</f>
        <v>1.5</v>
      </c>
      <c r="I54" s="65">
        <f>'Phase cost, On-truck'!AS59</f>
        <v>1</v>
      </c>
      <c r="J54" s="65">
        <f>'Phase cost, On-truck'!AQ59</f>
        <v>1.7564057550802714</v>
      </c>
      <c r="K54" s="65">
        <f>'Phase cost, On-truck'!AT59</f>
        <v>7.7125704740280208</v>
      </c>
      <c r="L54" s="84">
        <f t="shared" si="18"/>
        <v>109.09970139937829</v>
      </c>
      <c r="M54" s="71">
        <f>'Phase cost, On-truck'!K59</f>
        <v>2377632.5672031897</v>
      </c>
      <c r="N54" s="86">
        <f>'Phase cost, On-truck'!L59</f>
        <v>1426579.5403219138</v>
      </c>
      <c r="O54" s="87">
        <f>'Phase cost, On-truck'!M59</f>
        <v>951053.02688127593</v>
      </c>
      <c r="P54" s="88">
        <f>L54-'Phase cost, On-truck'!AM59+'Phase cost, On-truck'!AL59</f>
        <v>117.11469922786439</v>
      </c>
      <c r="Q54" s="88">
        <f>L54-'Phase cost, On-truck'!AM59+'Phase cost, On-truck'!AJ59</f>
        <v>101.92869860092941</v>
      </c>
      <c r="R54" s="89">
        <f>L54-'Phase cost, On-truck'!AM59+'Phase cost, On-truck'!AK59</f>
        <v>119.85620559705163</v>
      </c>
      <c r="S54">
        <f t="shared" si="19"/>
        <v>125</v>
      </c>
      <c r="T54" s="109">
        <f t="shared" si="20"/>
        <v>0</v>
      </c>
      <c r="U54" s="109">
        <f t="shared" si="21"/>
        <v>0</v>
      </c>
      <c r="V54" s="9">
        <f t="shared" si="22"/>
        <v>0</v>
      </c>
      <c r="W54" s="129">
        <f t="shared" si="23"/>
        <v>121</v>
      </c>
      <c r="X54" s="109">
        <f t="shared" si="24"/>
        <v>0</v>
      </c>
      <c r="Y54" s="109">
        <f t="shared" si="25"/>
        <v>0</v>
      </c>
      <c r="Z54" s="110">
        <f t="shared" si="26"/>
        <v>0</v>
      </c>
      <c r="AA54" s="111">
        <f t="shared" si="27"/>
        <v>0</v>
      </c>
      <c r="AB54" s="109">
        <f t="shared" si="28"/>
        <v>0</v>
      </c>
      <c r="AC54" s="110">
        <f t="shared" si="29"/>
        <v>0</v>
      </c>
      <c r="AD54" s="129">
        <f t="shared" si="30"/>
        <v>123</v>
      </c>
      <c r="AE54" s="109">
        <f t="shared" si="31"/>
        <v>2377632.5672031897</v>
      </c>
      <c r="AF54" s="109">
        <f t="shared" si="32"/>
        <v>259399003.11930522</v>
      </c>
      <c r="AG54" s="110">
        <f t="shared" si="33"/>
        <v>1.9351953959966042</v>
      </c>
    </row>
    <row r="55" spans="1:33" x14ac:dyDescent="0.25">
      <c r="A55" s="63">
        <f>'Phase cost, On-truck'!A60</f>
        <v>51</v>
      </c>
      <c r="B55" s="63" t="str">
        <f>'Phase cost, On-truck'!B60</f>
        <v>Kwinyarh Creek</v>
      </c>
      <c r="C55" s="65">
        <f>'Phase cost, On-truck'!AR60</f>
        <v>10</v>
      </c>
      <c r="D55" s="65">
        <f>'Phase cost, On-truck'!AF60</f>
        <v>8.6939502094675891</v>
      </c>
      <c r="E55" s="65">
        <f>'Phase cost, On-truck'!U60</f>
        <v>33</v>
      </c>
      <c r="F55" s="65">
        <f>'Phase cost, On-truck'!AM60</f>
        <v>29.995083585317939</v>
      </c>
      <c r="G55" s="77">
        <f>'Phase cost, On-truck'!AN60</f>
        <v>3.98</v>
      </c>
      <c r="H55" s="65">
        <f>'Phase cost, On-truck'!AO60</f>
        <v>1.5</v>
      </c>
      <c r="I55" s="65">
        <f>'Phase cost, On-truck'!AS60</f>
        <v>1</v>
      </c>
      <c r="J55" s="65">
        <f>'Phase cost, On-truck'!AQ60</f>
        <v>1.4774915657962819</v>
      </c>
      <c r="K55" s="65">
        <f>'Phase cost, On-truck'!AT60</f>
        <v>6.773322028846545</v>
      </c>
      <c r="L55" s="84">
        <f t="shared" si="18"/>
        <v>96.419847389428369</v>
      </c>
      <c r="M55" s="71">
        <f>'Phase cost, On-truck'!K60</f>
        <v>1809225.0042758253</v>
      </c>
      <c r="N55" s="86">
        <f>'Phase cost, On-truck'!L60</f>
        <v>995073.75235170405</v>
      </c>
      <c r="O55" s="87">
        <f>'Phase cost, On-truck'!M60</f>
        <v>814151.25192412129</v>
      </c>
      <c r="P55" s="88">
        <f>L55-'Phase cost, On-truck'!AM60+'Phase cost, On-truck'!AL60</f>
        <v>103.53846986810835</v>
      </c>
      <c r="Q55" s="88">
        <f>L55-'Phase cost, On-truck'!AM60+'Phase cost, On-truck'!AJ60</f>
        <v>88.352469241173367</v>
      </c>
      <c r="R55" s="89">
        <f>L55-'Phase cost, On-truck'!AM60+'Phase cost, On-truck'!AK60</f>
        <v>106.27997623729559</v>
      </c>
      <c r="S55">
        <f t="shared" si="19"/>
        <v>115</v>
      </c>
      <c r="T55" s="109">
        <f t="shared" si="20"/>
        <v>0</v>
      </c>
      <c r="U55" s="109">
        <f t="shared" si="21"/>
        <v>0</v>
      </c>
      <c r="V55" s="9">
        <f t="shared" si="22"/>
        <v>0</v>
      </c>
      <c r="W55" s="129">
        <f t="shared" si="23"/>
        <v>64</v>
      </c>
      <c r="X55" s="109">
        <f t="shared" si="24"/>
        <v>0</v>
      </c>
      <c r="Y55" s="109">
        <f t="shared" si="25"/>
        <v>0</v>
      </c>
      <c r="Z55" s="110">
        <f t="shared" si="26"/>
        <v>0</v>
      </c>
      <c r="AA55" s="111">
        <f t="shared" si="27"/>
        <v>0</v>
      </c>
      <c r="AB55" s="109">
        <f t="shared" si="28"/>
        <v>0</v>
      </c>
      <c r="AC55" s="110">
        <f t="shared" si="29"/>
        <v>0</v>
      </c>
      <c r="AD55" s="129">
        <f t="shared" si="30"/>
        <v>99</v>
      </c>
      <c r="AE55" s="109">
        <f t="shared" si="31"/>
        <v>1809225.0042758253</v>
      </c>
      <c r="AF55" s="109">
        <f t="shared" si="32"/>
        <v>174445198.80541298</v>
      </c>
      <c r="AG55" s="110">
        <f t="shared" si="33"/>
        <v>1.3014141979053095</v>
      </c>
    </row>
    <row r="56" spans="1:33" x14ac:dyDescent="0.25">
      <c r="A56" s="63">
        <f>'Phase cost, On-truck'!A61</f>
        <v>52</v>
      </c>
      <c r="B56" s="63" t="str">
        <f>'Phase cost, On-truck'!B61</f>
        <v>Vetter Creek</v>
      </c>
      <c r="C56" s="65">
        <f>'Phase cost, On-truck'!AR61</f>
        <v>10</v>
      </c>
      <c r="D56" s="65">
        <f>'Phase cost, On-truck'!AF61</f>
        <v>8.3854887336643049</v>
      </c>
      <c r="E56" s="65">
        <f>'Phase cost, On-truck'!U61</f>
        <v>37.5</v>
      </c>
      <c r="F56" s="65">
        <f>'Phase cost, On-truck'!AM61</f>
        <v>24.405938412241014</v>
      </c>
      <c r="G56" s="77">
        <f>'Phase cost, On-truck'!AN61</f>
        <v>3.98</v>
      </c>
      <c r="H56" s="65">
        <f>'Phase cost, On-truck'!AO61</f>
        <v>1.5</v>
      </c>
      <c r="I56" s="65">
        <f>'Phase cost, On-truck'!AS61</f>
        <v>1</v>
      </c>
      <c r="J56" s="65">
        <f>'Phase cost, On-truck'!AQ61</f>
        <v>2.3936660685725979</v>
      </c>
      <c r="K56" s="65">
        <f>'Phase cost, On-truck'!AT61</f>
        <v>6.734807457158233</v>
      </c>
      <c r="L56" s="84">
        <f t="shared" si="18"/>
        <v>95.899900671636146</v>
      </c>
      <c r="M56" s="71">
        <f>'Phase cost, On-truck'!K61</f>
        <v>973577.74905338476</v>
      </c>
      <c r="N56" s="86">
        <f>'Phase cost, On-truck'!L61</f>
        <v>535467.76197936165</v>
      </c>
      <c r="O56" s="87">
        <f>'Phase cost, On-truck'!M61</f>
        <v>438109.98707402311</v>
      </c>
      <c r="P56" s="88">
        <f>L56-'Phase cost, On-truck'!AM61+'Phase cost, On-truck'!AL61</f>
        <v>102.81414393528117</v>
      </c>
      <c r="Q56" s="88">
        <f>L56-'Phase cost, On-truck'!AM61+'Phase cost, On-truck'!AJ61</f>
        <v>87.628143308346182</v>
      </c>
      <c r="R56" s="89">
        <f>L56-'Phase cost, On-truck'!AM61+'Phase cost, On-truck'!AK61</f>
        <v>106.00982633787945</v>
      </c>
      <c r="S56">
        <f t="shared" si="19"/>
        <v>113</v>
      </c>
      <c r="T56" s="109">
        <f t="shared" si="20"/>
        <v>0</v>
      </c>
      <c r="U56" s="109">
        <f t="shared" si="21"/>
        <v>0</v>
      </c>
      <c r="V56" s="9">
        <f t="shared" si="22"/>
        <v>0</v>
      </c>
      <c r="W56" s="129">
        <f t="shared" si="23"/>
        <v>54</v>
      </c>
      <c r="X56" s="109">
        <f t="shared" si="24"/>
        <v>0</v>
      </c>
      <c r="Y56" s="109">
        <f t="shared" si="25"/>
        <v>0</v>
      </c>
      <c r="Z56" s="110">
        <f t="shared" si="26"/>
        <v>0</v>
      </c>
      <c r="AA56" s="111">
        <f t="shared" si="27"/>
        <v>0</v>
      </c>
      <c r="AB56" s="109">
        <f t="shared" si="28"/>
        <v>0</v>
      </c>
      <c r="AC56" s="110">
        <f t="shared" si="29"/>
        <v>0</v>
      </c>
      <c r="AD56" s="129">
        <f t="shared" si="30"/>
        <v>96</v>
      </c>
      <c r="AE56" s="109">
        <f t="shared" si="31"/>
        <v>973577.74905338476</v>
      </c>
      <c r="AF56" s="109">
        <f t="shared" si="32"/>
        <v>93366009.430334702</v>
      </c>
      <c r="AG56" s="110">
        <f t="shared" si="33"/>
        <v>0.69653880477350383</v>
      </c>
    </row>
    <row r="57" spans="1:33" x14ac:dyDescent="0.25">
      <c r="A57" s="63">
        <f>'Phase cost, On-truck'!A62</f>
        <v>53</v>
      </c>
      <c r="B57" s="63" t="str">
        <f>'Phase cost, On-truck'!B62</f>
        <v>Alder Creek</v>
      </c>
      <c r="C57" s="65">
        <f>'Phase cost, On-truck'!AR62</f>
        <v>10</v>
      </c>
      <c r="D57" s="65">
        <f>'Phase cost, On-truck'!AF62</f>
        <v>8.2873247007032216</v>
      </c>
      <c r="E57" s="65">
        <f>'Phase cost, On-truck'!U62</f>
        <v>47.8</v>
      </c>
      <c r="F57" s="65">
        <f>'Phase cost, On-truck'!AM62</f>
        <v>19.856888519230772</v>
      </c>
      <c r="G57" s="77">
        <f>'Phase cost, On-truck'!AN62</f>
        <v>3.98</v>
      </c>
      <c r="H57" s="65">
        <f>'Phase cost, On-truck'!AO62</f>
        <v>1.5</v>
      </c>
      <c r="I57" s="65">
        <f>'Phase cost, On-truck'!AS62</f>
        <v>1</v>
      </c>
      <c r="J57" s="65">
        <f>'Phase cost, On-truck'!AQ62</f>
        <v>1.2763241298049077</v>
      </c>
      <c r="K57" s="65">
        <f>'Phase cost, On-truck'!AT62</f>
        <v>7.0976429879791123</v>
      </c>
      <c r="L57" s="84">
        <f t="shared" si="18"/>
        <v>100.79818033771802</v>
      </c>
      <c r="M57" s="71">
        <f>'Phase cost, On-truck'!K62</f>
        <v>582613.76159796247</v>
      </c>
      <c r="N57" s="86">
        <f>'Phase cost, On-truck'!L62</f>
        <v>320437.56887887936</v>
      </c>
      <c r="O57" s="87">
        <f>'Phase cost, On-truck'!M62</f>
        <v>262176.1927190831</v>
      </c>
      <c r="P57" s="88">
        <f>L57-'Phase cost, On-truck'!AM62+'Phase cost, On-truck'!AL62</f>
        <v>111.50676936849916</v>
      </c>
      <c r="Q57" s="88">
        <f>L57-'Phase cost, On-truck'!AM62+'Phase cost, On-truck'!AJ62</f>
        <v>96.32076874156418</v>
      </c>
      <c r="R57" s="89">
        <f>L57-'Phase cost, On-truck'!AM62+'Phase cost, On-truck'!AK62</f>
        <v>106.27057228857274</v>
      </c>
      <c r="S57">
        <f t="shared" si="19"/>
        <v>114</v>
      </c>
      <c r="T57" s="109">
        <f t="shared" si="20"/>
        <v>0</v>
      </c>
      <c r="U57" s="109">
        <f t="shared" si="21"/>
        <v>0</v>
      </c>
      <c r="V57" s="9">
        <f t="shared" si="22"/>
        <v>0</v>
      </c>
      <c r="W57" s="129">
        <f t="shared" si="23"/>
        <v>109</v>
      </c>
      <c r="X57" s="109">
        <f t="shared" si="24"/>
        <v>0</v>
      </c>
      <c r="Y57" s="109">
        <f t="shared" si="25"/>
        <v>0</v>
      </c>
      <c r="Z57" s="110">
        <f t="shared" si="26"/>
        <v>0</v>
      </c>
      <c r="AA57" s="111">
        <f t="shared" si="27"/>
        <v>0</v>
      </c>
      <c r="AB57" s="109">
        <f t="shared" si="28"/>
        <v>0</v>
      </c>
      <c r="AC57" s="110">
        <f t="shared" si="29"/>
        <v>0</v>
      </c>
      <c r="AD57" s="129">
        <f t="shared" si="30"/>
        <v>114</v>
      </c>
      <c r="AE57" s="109">
        <f t="shared" si="31"/>
        <v>582613.76159796247</v>
      </c>
      <c r="AF57" s="109">
        <f t="shared" si="32"/>
        <v>58726407.008787677</v>
      </c>
      <c r="AG57" s="110">
        <f t="shared" si="33"/>
        <v>0.43811684355070163</v>
      </c>
    </row>
    <row r="58" spans="1:33" x14ac:dyDescent="0.25">
      <c r="A58" s="63">
        <f>'Phase cost, On-truck'!A63</f>
        <v>54</v>
      </c>
      <c r="B58" s="63" t="str">
        <f>'Phase cost, On-truck'!B63</f>
        <v>Nelson Creek</v>
      </c>
      <c r="C58" s="65">
        <f>'Phase cost, On-truck'!AR63</f>
        <v>10</v>
      </c>
      <c r="D58" s="65">
        <f>'Phase cost, On-truck'!AF63</f>
        <v>9.8486974072322102</v>
      </c>
      <c r="E58" s="65">
        <f>'Phase cost, On-truck'!U63</f>
        <v>46.3</v>
      </c>
      <c r="F58" s="65">
        <f>'Phase cost, On-truck'!AM63</f>
        <v>24.50495899590889</v>
      </c>
      <c r="G58" s="77">
        <f>'Phase cost, On-truck'!AN63</f>
        <v>3.98</v>
      </c>
      <c r="H58" s="65">
        <f>'Phase cost, On-truck'!AO63</f>
        <v>1.5</v>
      </c>
      <c r="I58" s="65">
        <f>'Phase cost, On-truck'!AS63</f>
        <v>1</v>
      </c>
      <c r="J58" s="65">
        <f>'Phase cost, On-truck'!AQ63</f>
        <v>5.8737028377111322</v>
      </c>
      <c r="K58" s="65">
        <f>'Phase cost, On-truck'!AT63</f>
        <v>7.8421887392681793</v>
      </c>
      <c r="L58" s="84">
        <f t="shared" si="18"/>
        <v>110.84954798012042</v>
      </c>
      <c r="M58" s="71">
        <f>'Phase cost, On-truck'!K63</f>
        <v>573563.19792424608</v>
      </c>
      <c r="N58" s="86">
        <f>'Phase cost, On-truck'!L63</f>
        <v>372816.07865075994</v>
      </c>
      <c r="O58" s="87">
        <f>'Phase cost, On-truck'!M63</f>
        <v>200747.11927348611</v>
      </c>
      <c r="P58" s="88">
        <f>L58-'Phase cost, On-truck'!AM63+'Phase cost, On-truck'!AL63</f>
        <v>129.59907243707445</v>
      </c>
      <c r="Q58" s="88">
        <f>L58-'Phase cost, On-truck'!AM63+'Phase cost, On-truck'!AJ63</f>
        <v>114.41307181013947</v>
      </c>
      <c r="R58" s="89">
        <f>L58-'Phase cost, On-truck'!AM63+'Phase cost, On-truck'!AK63</f>
        <v>104.23157515294218</v>
      </c>
      <c r="S58">
        <f t="shared" si="19"/>
        <v>111</v>
      </c>
      <c r="T58" s="109">
        <f t="shared" si="20"/>
        <v>0</v>
      </c>
      <c r="U58" s="109">
        <f t="shared" si="21"/>
        <v>0</v>
      </c>
      <c r="V58" s="9">
        <f t="shared" si="22"/>
        <v>0</v>
      </c>
      <c r="W58" s="129">
        <f t="shared" si="23"/>
        <v>127</v>
      </c>
      <c r="X58" s="109">
        <f t="shared" si="24"/>
        <v>0</v>
      </c>
      <c r="Y58" s="109">
        <f t="shared" si="25"/>
        <v>0</v>
      </c>
      <c r="Z58" s="110">
        <f t="shared" si="26"/>
        <v>0</v>
      </c>
      <c r="AA58" s="111">
        <f t="shared" si="27"/>
        <v>0</v>
      </c>
      <c r="AB58" s="109">
        <f t="shared" si="28"/>
        <v>0</v>
      </c>
      <c r="AC58" s="110">
        <f t="shared" si="29"/>
        <v>0</v>
      </c>
      <c r="AD58" s="129">
        <f t="shared" si="30"/>
        <v>125</v>
      </c>
      <c r="AE58" s="109">
        <f t="shared" si="31"/>
        <v>573563.19792424608</v>
      </c>
      <c r="AF58" s="109">
        <f t="shared" si="32"/>
        <v>63579221.227935024</v>
      </c>
      <c r="AG58" s="110">
        <f t="shared" si="33"/>
        <v>0.47432031242140327</v>
      </c>
    </row>
    <row r="59" spans="1:33" x14ac:dyDescent="0.25">
      <c r="A59" s="63">
        <f>'Phase cost, On-truck'!A64</f>
        <v>55</v>
      </c>
      <c r="B59" s="63" t="str">
        <f>'Phase cost, On-truck'!B64</f>
        <v>Kitanweliks Creek</v>
      </c>
      <c r="C59" s="65">
        <f>'Phase cost, On-truck'!AR64</f>
        <v>10</v>
      </c>
      <c r="D59" s="65">
        <f>'Phase cost, On-truck'!AF64</f>
        <v>5.7663312047686883</v>
      </c>
      <c r="E59" s="65">
        <f>'Phase cost, On-truck'!U64</f>
        <v>29.25</v>
      </c>
      <c r="F59" s="65">
        <f>'Phase cost, On-truck'!AM64</f>
        <v>23.267461559634381</v>
      </c>
      <c r="G59" s="77">
        <f>'Phase cost, On-truck'!AN64</f>
        <v>3.98</v>
      </c>
      <c r="H59" s="65">
        <f>'Phase cost, On-truck'!AO64</f>
        <v>1.5</v>
      </c>
      <c r="I59" s="65">
        <f>'Phase cost, On-truck'!AS64</f>
        <v>1</v>
      </c>
      <c r="J59" s="65">
        <f>'Phase cost, On-truck'!AQ64</f>
        <v>3.015947799361705</v>
      </c>
      <c r="K59" s="65">
        <f>'Phase cost, On-truck'!AT64</f>
        <v>5.8239792451011816</v>
      </c>
      <c r="L59" s="84">
        <f t="shared" si="18"/>
        <v>83.603719808865975</v>
      </c>
      <c r="M59" s="71">
        <f>'Phase cost, On-truck'!K64</f>
        <v>975170.8712965087</v>
      </c>
      <c r="N59" s="86">
        <f>'Phase cost, On-truck'!L64</f>
        <v>633861.06634273066</v>
      </c>
      <c r="O59" s="87">
        <f>'Phase cost, On-truck'!M64</f>
        <v>341309.80495377805</v>
      </c>
      <c r="P59" s="88">
        <f>L59-'Phase cost, On-truck'!AM64+'Phase cost, On-truck'!AL64</f>
        <v>100.27347361385922</v>
      </c>
      <c r="Q59" s="88">
        <f>L59-'Phase cost, On-truck'!AM64+'Phase cost, On-truck'!AJ64</f>
        <v>85.08747298692424</v>
      </c>
      <c r="R59" s="89">
        <f>L59-'Phase cost, On-truck'!AM64+'Phase cost, On-truck'!AK64</f>
        <v>80.848178192472048</v>
      </c>
      <c r="S59">
        <f t="shared" si="19"/>
        <v>7</v>
      </c>
      <c r="T59" s="109">
        <f t="shared" si="20"/>
        <v>341309.80495377805</v>
      </c>
      <c r="U59" s="109">
        <f t="shared" si="21"/>
        <v>27594275.929740928</v>
      </c>
      <c r="V59" s="9">
        <f t="shared" si="22"/>
        <v>3.3623509709923431</v>
      </c>
      <c r="W59" s="129">
        <f t="shared" si="23"/>
        <v>43</v>
      </c>
      <c r="X59" s="109">
        <f t="shared" si="24"/>
        <v>0</v>
      </c>
      <c r="Y59" s="109">
        <f t="shared" si="25"/>
        <v>0</v>
      </c>
      <c r="Z59" s="110">
        <f t="shared" si="26"/>
        <v>0</v>
      </c>
      <c r="AA59" s="111">
        <f t="shared" si="27"/>
        <v>0</v>
      </c>
      <c r="AB59" s="109">
        <f t="shared" si="28"/>
        <v>0</v>
      </c>
      <c r="AC59" s="110">
        <f t="shared" si="29"/>
        <v>0</v>
      </c>
      <c r="AD59" s="129">
        <f t="shared" si="30"/>
        <v>25</v>
      </c>
      <c r="AE59" s="109">
        <f t="shared" si="31"/>
        <v>975170.8712965087</v>
      </c>
      <c r="AF59" s="109">
        <f t="shared" si="32"/>
        <v>81527912.289641023</v>
      </c>
      <c r="AG59" s="110">
        <f t="shared" si="33"/>
        <v>0.60822300244370675</v>
      </c>
    </row>
    <row r="60" spans="1:33" x14ac:dyDescent="0.25">
      <c r="A60" s="63">
        <f>'Phase cost, On-truck'!A65</f>
        <v>56</v>
      </c>
      <c r="B60" s="63" t="str">
        <f>'Phase cost, On-truck'!B65</f>
        <v>Kiteen River West</v>
      </c>
      <c r="C60" s="65">
        <f>'Phase cost, On-truck'!AR65</f>
        <v>10</v>
      </c>
      <c r="D60" s="65">
        <f>'Phase cost, On-truck'!AF65</f>
        <v>7.0059837000539824</v>
      </c>
      <c r="E60" s="65">
        <f>'Phase cost, On-truck'!U65</f>
        <v>29.25</v>
      </c>
      <c r="F60" s="65">
        <f>'Phase cost, On-truck'!AM65</f>
        <v>23.360472065483279</v>
      </c>
      <c r="G60" s="77">
        <f>'Phase cost, On-truck'!AN65</f>
        <v>3.98</v>
      </c>
      <c r="H60" s="65">
        <f>'Phase cost, On-truck'!AO65</f>
        <v>1.5</v>
      </c>
      <c r="I60" s="65">
        <f>'Phase cost, On-truck'!AS65</f>
        <v>1</v>
      </c>
      <c r="J60" s="65">
        <f>'Phase cost, On-truck'!AQ65</f>
        <v>2.1308076469931696</v>
      </c>
      <c r="K60" s="65">
        <f>'Phase cost, On-truck'!AT65</f>
        <v>5.8597810730024342</v>
      </c>
      <c r="L60" s="84">
        <f t="shared" si="18"/>
        <v>84.087044485532886</v>
      </c>
      <c r="M60" s="71">
        <f>'Phase cost, On-truck'!K65</f>
        <v>443302.4153541124</v>
      </c>
      <c r="N60" s="86">
        <f>'Phase cost, On-truck'!L65</f>
        <v>243816.32844476184</v>
      </c>
      <c r="O60" s="87">
        <f>'Phase cost, On-truck'!M65</f>
        <v>199486.08690935056</v>
      </c>
      <c r="P60" s="88">
        <f>L60-'Phase cost, On-truck'!AM65+'Phase cost, On-truck'!AL65</f>
        <v>98.928332049383116</v>
      </c>
      <c r="Q60" s="88">
        <f>L60-'Phase cost, On-truck'!AM65+'Phase cost, On-truck'!AJ65</f>
        <v>83.742331422448132</v>
      </c>
      <c r="R60" s="89">
        <f>L60-'Phase cost, On-truck'!AM65+'Phase cost, On-truck'!AK65</f>
        <v>84.508360451525363</v>
      </c>
      <c r="S60">
        <f t="shared" si="19"/>
        <v>16</v>
      </c>
      <c r="T60" s="109">
        <f t="shared" si="20"/>
        <v>0</v>
      </c>
      <c r="U60" s="109">
        <f t="shared" si="21"/>
        <v>0</v>
      </c>
      <c r="V60" s="9">
        <f t="shared" si="22"/>
        <v>0</v>
      </c>
      <c r="W60" s="129">
        <f t="shared" si="23"/>
        <v>39</v>
      </c>
      <c r="X60" s="109">
        <f t="shared" si="24"/>
        <v>0</v>
      </c>
      <c r="Y60" s="109">
        <f t="shared" si="25"/>
        <v>0</v>
      </c>
      <c r="Z60" s="110">
        <f t="shared" si="26"/>
        <v>0</v>
      </c>
      <c r="AA60" s="111">
        <f t="shared" si="27"/>
        <v>0</v>
      </c>
      <c r="AB60" s="109">
        <f t="shared" si="28"/>
        <v>0</v>
      </c>
      <c r="AC60" s="110">
        <f t="shared" si="29"/>
        <v>0</v>
      </c>
      <c r="AD60" s="129">
        <f t="shared" si="30"/>
        <v>27</v>
      </c>
      <c r="AE60" s="109">
        <f t="shared" si="31"/>
        <v>443302.4153541124</v>
      </c>
      <c r="AF60" s="109">
        <f t="shared" si="32"/>
        <v>37275989.920425422</v>
      </c>
      <c r="AG60" s="110">
        <f t="shared" si="33"/>
        <v>0.27809021317651511</v>
      </c>
    </row>
    <row r="61" spans="1:33" x14ac:dyDescent="0.25">
      <c r="A61" s="63">
        <f>'Phase cost, On-truck'!A66</f>
        <v>57</v>
      </c>
      <c r="B61" s="63" t="str">
        <f>'Phase cost, On-truck'!B66</f>
        <v>Grease Trail</v>
      </c>
      <c r="C61" s="65">
        <f>'Phase cost, On-truck'!AR66</f>
        <v>10</v>
      </c>
      <c r="D61" s="65">
        <f>'Phase cost, On-truck'!AF66</f>
        <v>5.518661540790859</v>
      </c>
      <c r="E61" s="65">
        <f>'Phase cost, On-truck'!U66</f>
        <v>27.75</v>
      </c>
      <c r="F61" s="65">
        <f>'Phase cost, On-truck'!AM66</f>
        <v>24.162612335317935</v>
      </c>
      <c r="G61" s="77">
        <f>'Phase cost, On-truck'!AN66</f>
        <v>3.98</v>
      </c>
      <c r="H61" s="65">
        <f>'Phase cost, On-truck'!AO66</f>
        <v>1.5</v>
      </c>
      <c r="I61" s="65">
        <f>'Phase cost, On-truck'!AS66</f>
        <v>1</v>
      </c>
      <c r="J61" s="65">
        <f>'Phase cost, On-truck'!AQ66</f>
        <v>1.8235348234248827</v>
      </c>
      <c r="K61" s="65">
        <f>'Phase cost, On-truck'!AT66</f>
        <v>5.6603846959626933</v>
      </c>
      <c r="L61" s="84">
        <f t="shared" si="18"/>
        <v>81.395193395496364</v>
      </c>
      <c r="M61" s="71">
        <f>'Phase cost, On-truck'!K66</f>
        <v>1040712.3586159884</v>
      </c>
      <c r="N61" s="86">
        <f>'Phase cost, On-truck'!L66</f>
        <v>572391.79723879369</v>
      </c>
      <c r="O61" s="87">
        <f>'Phase cost, On-truck'!M66</f>
        <v>468320.56137719471</v>
      </c>
      <c r="P61" s="88">
        <f>L61-'Phase cost, On-truck'!AM66+'Phase cost, On-truck'!AL66</f>
        <v>90.722428680120416</v>
      </c>
      <c r="Q61" s="88">
        <f>L61-'Phase cost, On-truck'!AM66+'Phase cost, On-truck'!AJ66</f>
        <v>75.536428053185432</v>
      </c>
      <c r="R61" s="89">
        <f>L61-'Phase cost, On-truck'!AM66+'Phase cost, On-truck'!AK66</f>
        <v>88.555906591654178</v>
      </c>
      <c r="S61">
        <f t="shared" si="19"/>
        <v>34</v>
      </c>
      <c r="T61" s="109">
        <f t="shared" si="20"/>
        <v>0</v>
      </c>
      <c r="U61" s="109">
        <f t="shared" si="21"/>
        <v>0</v>
      </c>
      <c r="V61" s="9">
        <f t="shared" si="22"/>
        <v>0</v>
      </c>
      <c r="W61" s="129">
        <f t="shared" si="23"/>
        <v>7</v>
      </c>
      <c r="X61" s="109">
        <f t="shared" si="24"/>
        <v>572391.79723879369</v>
      </c>
      <c r="Y61" s="109">
        <f t="shared" si="25"/>
        <v>43236431.810361646</v>
      </c>
      <c r="Z61" s="110">
        <f t="shared" si="26"/>
        <v>3.4707779404278689</v>
      </c>
      <c r="AA61" s="111">
        <f t="shared" si="27"/>
        <v>1040712.3586159884</v>
      </c>
      <c r="AB61" s="109">
        <f t="shared" si="28"/>
        <v>84708983.69863154</v>
      </c>
      <c r="AC61" s="110">
        <f t="shared" si="29"/>
        <v>4.1105125104295226</v>
      </c>
      <c r="AD61" s="129">
        <f t="shared" si="30"/>
        <v>18</v>
      </c>
      <c r="AE61" s="109">
        <f t="shared" si="31"/>
        <v>1040712.3586159884</v>
      </c>
      <c r="AF61" s="109">
        <f t="shared" si="32"/>
        <v>84708983.69863154</v>
      </c>
      <c r="AG61" s="110">
        <f t="shared" si="33"/>
        <v>0.6319547618991721</v>
      </c>
    </row>
    <row r="62" spans="1:33" x14ac:dyDescent="0.25">
      <c r="A62" s="63">
        <f>'Phase cost, On-truck'!A67</f>
        <v>58</v>
      </c>
      <c r="B62" s="63" t="str">
        <f>'Phase cost, On-truck'!B67</f>
        <v>Cordella Creek</v>
      </c>
      <c r="C62" s="65">
        <f>'Phase cost, On-truck'!AR67</f>
        <v>10</v>
      </c>
      <c r="D62" s="65">
        <f>'Phase cost, On-truck'!AF67</f>
        <v>9.4054951472886348</v>
      </c>
      <c r="E62" s="65">
        <f>'Phase cost, On-truck'!U67</f>
        <v>47.8</v>
      </c>
      <c r="F62" s="65">
        <f>'Phase cost, On-truck'!AM67</f>
        <v>10.017188008928573</v>
      </c>
      <c r="G62" s="77">
        <f>'Phase cost, On-truck'!AN67</f>
        <v>3.98</v>
      </c>
      <c r="H62" s="65">
        <f>'Phase cost, On-truck'!AO67</f>
        <v>1.5</v>
      </c>
      <c r="I62" s="65">
        <f>'Phase cost, On-truck'!AS67</f>
        <v>1</v>
      </c>
      <c r="J62" s="65">
        <f>'Phase cost, On-truck'!AQ67</f>
        <v>2.7920714613787996</v>
      </c>
      <c r="K62" s="65">
        <f>'Phase cost, On-truck'!AT67</f>
        <v>6.5211803694076798</v>
      </c>
      <c r="L62" s="84">
        <f t="shared" si="18"/>
        <v>93.015934987003675</v>
      </c>
      <c r="M62" s="71">
        <f>'Phase cost, On-truck'!K67</f>
        <v>925469.90091480687</v>
      </c>
      <c r="N62" s="86">
        <f>'Phase cost, On-truck'!L67</f>
        <v>509008.44550314383</v>
      </c>
      <c r="O62" s="87">
        <f>'Phase cost, On-truck'!M67</f>
        <v>416461.45541166305</v>
      </c>
      <c r="P62" s="88">
        <f>L62-'Phase cost, On-truck'!AM67+'Phase cost, On-truck'!AL67</f>
        <v>109.47504671215295</v>
      </c>
      <c r="Q62" s="88">
        <f>L62-'Phase cost, On-truck'!AM67+'Phase cost, On-truck'!AJ67</f>
        <v>94.289046085217961</v>
      </c>
      <c r="R62" s="89">
        <f>L62-'Phase cost, On-truck'!AM67+'Phase cost, On-truck'!AK67</f>
        <v>91.459910311408436</v>
      </c>
      <c r="S62">
        <f t="shared" si="19"/>
        <v>49</v>
      </c>
      <c r="T62" s="109">
        <f t="shared" si="20"/>
        <v>0</v>
      </c>
      <c r="U62" s="109">
        <f t="shared" si="21"/>
        <v>0</v>
      </c>
      <c r="V62" s="9">
        <f t="shared" si="22"/>
        <v>0</v>
      </c>
      <c r="W62" s="129">
        <f t="shared" si="23"/>
        <v>102</v>
      </c>
      <c r="X62" s="109">
        <f t="shared" si="24"/>
        <v>0</v>
      </c>
      <c r="Y62" s="109">
        <f t="shared" si="25"/>
        <v>0</v>
      </c>
      <c r="Z62" s="110">
        <f t="shared" si="26"/>
        <v>0</v>
      </c>
      <c r="AA62" s="111">
        <f t="shared" si="27"/>
        <v>0</v>
      </c>
      <c r="AB62" s="109">
        <f t="shared" si="28"/>
        <v>0</v>
      </c>
      <c r="AC62" s="110">
        <f t="shared" si="29"/>
        <v>0</v>
      </c>
      <c r="AD62" s="129">
        <f t="shared" si="30"/>
        <v>73</v>
      </c>
      <c r="AE62" s="109">
        <f t="shared" si="31"/>
        <v>925469.90091480687</v>
      </c>
      <c r="AF62" s="109">
        <f t="shared" si="32"/>
        <v>86083448.135920405</v>
      </c>
      <c r="AG62" s="110">
        <f t="shared" si="33"/>
        <v>0.64220868430834632</v>
      </c>
    </row>
    <row r="63" spans="1:33" x14ac:dyDescent="0.25">
      <c r="A63" s="63">
        <f>'Phase cost, On-truck'!A68</f>
        <v>59</v>
      </c>
      <c r="B63" s="63" t="str">
        <f>'Phase cost, On-truck'!B68</f>
        <v>Ksi Matin</v>
      </c>
      <c r="C63" s="65">
        <f>'Phase cost, On-truck'!AR68</f>
        <v>10</v>
      </c>
      <c r="D63" s="65">
        <f>'Phase cost, On-truck'!AF68</f>
        <v>8.9122786301887107</v>
      </c>
      <c r="E63" s="65">
        <f>'Phase cost, On-truck'!U68</f>
        <v>47.8</v>
      </c>
      <c r="F63" s="65">
        <f>'Phase cost, On-truck'!AM68</f>
        <v>29.098708235511829</v>
      </c>
      <c r="G63" s="77">
        <f>'Phase cost, On-truck'!AN68</f>
        <v>3.98</v>
      </c>
      <c r="H63" s="65">
        <f>'Phase cost, On-truck'!AO68</f>
        <v>1.5</v>
      </c>
      <c r="I63" s="65">
        <f>'Phase cost, On-truck'!AS68</f>
        <v>1</v>
      </c>
      <c r="J63" s="65">
        <f>'Phase cost, On-truck'!AQ68</f>
        <v>1.4197370659922848</v>
      </c>
      <c r="K63" s="65">
        <f>'Phase cost, On-truck'!AT68</f>
        <v>7.8984579145354248</v>
      </c>
      <c r="L63" s="84">
        <f t="shared" si="18"/>
        <v>111.60918184622824</v>
      </c>
      <c r="M63" s="71">
        <f>'Phase cost, On-truck'!K68</f>
        <v>1677401.9346451699</v>
      </c>
      <c r="N63" s="86">
        <f>'Phase cost, On-truck'!L68</f>
        <v>1006441.1607871018</v>
      </c>
      <c r="O63" s="87">
        <f>'Phase cost, On-truck'!M68</f>
        <v>670960.77385806805</v>
      </c>
      <c r="P63" s="88">
        <f>L63-'Phase cost, On-truck'!AM68+'Phase cost, On-truck'!AL68</f>
        <v>119.62417967471434</v>
      </c>
      <c r="Q63" s="88">
        <f>L63-'Phase cost, On-truck'!AM68+'Phase cost, On-truck'!AJ68</f>
        <v>104.43817904777936</v>
      </c>
      <c r="R63" s="89">
        <f>L63-'Phase cost, On-truck'!AM68+'Phase cost, On-truck'!AK68</f>
        <v>122.36568604390158</v>
      </c>
      <c r="S63">
        <f t="shared" si="19"/>
        <v>127</v>
      </c>
      <c r="T63" s="109">
        <f t="shared" si="20"/>
        <v>0</v>
      </c>
      <c r="U63" s="109">
        <f t="shared" si="21"/>
        <v>0</v>
      </c>
      <c r="V63" s="9">
        <f t="shared" si="22"/>
        <v>0</v>
      </c>
      <c r="W63" s="129">
        <f t="shared" si="23"/>
        <v>124</v>
      </c>
      <c r="X63" s="109">
        <f t="shared" si="24"/>
        <v>0</v>
      </c>
      <c r="Y63" s="109">
        <f t="shared" si="25"/>
        <v>0</v>
      </c>
      <c r="Z63" s="110">
        <f t="shared" si="26"/>
        <v>0</v>
      </c>
      <c r="AA63" s="111">
        <f t="shared" si="27"/>
        <v>0</v>
      </c>
      <c r="AB63" s="109">
        <f t="shared" si="28"/>
        <v>0</v>
      </c>
      <c r="AC63" s="110">
        <f t="shared" si="29"/>
        <v>0</v>
      </c>
      <c r="AD63" s="129">
        <f t="shared" si="30"/>
        <v>126</v>
      </c>
      <c r="AE63" s="109">
        <f t="shared" si="31"/>
        <v>1677401.9346451699</v>
      </c>
      <c r="AF63" s="109">
        <f t="shared" si="32"/>
        <v>187213457.55302781</v>
      </c>
      <c r="AG63" s="110">
        <f t="shared" si="33"/>
        <v>1.3966692885037617</v>
      </c>
    </row>
    <row r="64" spans="1:33" x14ac:dyDescent="0.25">
      <c r="A64" s="63">
        <f>'Phase cost, On-truck'!A69</f>
        <v>60</v>
      </c>
      <c r="B64" s="63" t="str">
        <f>'Phase cost, On-truck'!B69</f>
        <v>May Creek</v>
      </c>
      <c r="C64" s="65">
        <f>'Phase cost, On-truck'!AR69</f>
        <v>10</v>
      </c>
      <c r="D64" s="65">
        <f>'Phase cost, On-truck'!AF69</f>
        <v>8.9541027787432803</v>
      </c>
      <c r="E64" s="65">
        <f>'Phase cost, On-truck'!U69</f>
        <v>47.8</v>
      </c>
      <c r="F64" s="65">
        <f>'Phase cost, On-truck'!AM69</f>
        <v>19.359398341880347</v>
      </c>
      <c r="G64" s="77">
        <f>'Phase cost, On-truck'!AN69</f>
        <v>3.98</v>
      </c>
      <c r="H64" s="65">
        <f>'Phase cost, On-truck'!AO69</f>
        <v>1.5</v>
      </c>
      <c r="I64" s="65">
        <f>'Phase cost, On-truck'!AS69</f>
        <v>1</v>
      </c>
      <c r="J64" s="65">
        <f>'Phase cost, On-truck'!AQ69</f>
        <v>1.3363425632918617</v>
      </c>
      <c r="K64" s="65">
        <f>'Phase cost, On-truck'!AT69</f>
        <v>7.1159874947132389</v>
      </c>
      <c r="L64" s="84">
        <f t="shared" si="18"/>
        <v>101.04583117862873</v>
      </c>
      <c r="M64" s="71">
        <f>'Phase cost, On-truck'!K69</f>
        <v>653199.17673792783</v>
      </c>
      <c r="N64" s="86">
        <f>'Phase cost, On-truck'!L69</f>
        <v>391919.50604275666</v>
      </c>
      <c r="O64" s="87">
        <f>'Phase cost, On-truck'!M69</f>
        <v>261279.67069517114</v>
      </c>
      <c r="P64" s="88">
        <f>L64-'Phase cost, On-truck'!AM69+'Phase cost, On-truck'!AL69</f>
        <v>112.25191038676029</v>
      </c>
      <c r="Q64" s="88">
        <f>L64-'Phase cost, On-truck'!AM69+'Phase cost, On-truck'!AJ69</f>
        <v>97.065909759825303</v>
      </c>
      <c r="R64" s="89">
        <f>L64-'Phase cost, On-truck'!AM69+'Phase cost, On-truck'!AK69</f>
        <v>107.01571330683386</v>
      </c>
      <c r="S64">
        <f t="shared" si="19"/>
        <v>116</v>
      </c>
      <c r="T64" s="109">
        <f t="shared" si="20"/>
        <v>0</v>
      </c>
      <c r="U64" s="109">
        <f t="shared" si="21"/>
        <v>0</v>
      </c>
      <c r="V64" s="9">
        <f t="shared" si="22"/>
        <v>0</v>
      </c>
      <c r="W64" s="129">
        <f t="shared" si="23"/>
        <v>113</v>
      </c>
      <c r="X64" s="109">
        <f t="shared" si="24"/>
        <v>0</v>
      </c>
      <c r="Y64" s="109">
        <f t="shared" si="25"/>
        <v>0</v>
      </c>
      <c r="Z64" s="110">
        <f t="shared" si="26"/>
        <v>0</v>
      </c>
      <c r="AA64" s="111">
        <f t="shared" si="27"/>
        <v>0</v>
      </c>
      <c r="AB64" s="109">
        <f t="shared" si="28"/>
        <v>0</v>
      </c>
      <c r="AC64" s="110">
        <f t="shared" si="29"/>
        <v>0</v>
      </c>
      <c r="AD64" s="129">
        <f t="shared" si="30"/>
        <v>116</v>
      </c>
      <c r="AE64" s="109">
        <f t="shared" si="31"/>
        <v>653199.17673792783</v>
      </c>
      <c r="AF64" s="109">
        <f t="shared" si="32"/>
        <v>66003053.738679931</v>
      </c>
      <c r="AG64" s="110">
        <f t="shared" si="33"/>
        <v>0.49240283956705733</v>
      </c>
    </row>
    <row r="65" spans="1:33" x14ac:dyDescent="0.25">
      <c r="A65" s="63">
        <f>'Phase cost, On-truck'!A70</f>
        <v>61</v>
      </c>
      <c r="B65" s="63" t="str">
        <f>'Phase cost, On-truck'!B70</f>
        <v>Cedar River Lower</v>
      </c>
      <c r="C65" s="65">
        <f>'Phase cost, On-truck'!AR70</f>
        <v>10</v>
      </c>
      <c r="D65" s="65">
        <f>'Phase cost, On-truck'!AF70</f>
        <v>8.014988935691969</v>
      </c>
      <c r="E65" s="65">
        <f>'Phase cost, On-truck'!U70</f>
        <v>33</v>
      </c>
      <c r="F65" s="65">
        <f>'Phase cost, On-truck'!AM70</f>
        <v>16.664566568931072</v>
      </c>
      <c r="G65" s="77">
        <f>'Phase cost, On-truck'!AN70</f>
        <v>3.98</v>
      </c>
      <c r="H65" s="65">
        <f>'Phase cost, On-truck'!AO70</f>
        <v>1.5</v>
      </c>
      <c r="I65" s="65">
        <f>'Phase cost, On-truck'!AS70</f>
        <v>1</v>
      </c>
      <c r="J65" s="65">
        <f>'Phase cost, On-truck'!AQ70</f>
        <v>1.1218046537408686</v>
      </c>
      <c r="K65" s="65">
        <f>'Phase cost, On-truck'!AT70</f>
        <v>5.624108812669113</v>
      </c>
      <c r="L65" s="84">
        <f t="shared" si="18"/>
        <v>80.905468971033017</v>
      </c>
      <c r="M65" s="71">
        <f>'Phase cost, On-truck'!K70</f>
        <v>1074656.872309671</v>
      </c>
      <c r="N65" s="86">
        <f>'Phase cost, On-truck'!L70</f>
        <v>644794.12338580261</v>
      </c>
      <c r="O65" s="87">
        <f>'Phase cost, On-truck'!M70</f>
        <v>429862.74892386841</v>
      </c>
      <c r="P65" s="88">
        <f>L65-'Phase cost, On-truck'!AM70+'Phase cost, On-truck'!AL70</f>
        <v>91.624149462603356</v>
      </c>
      <c r="Q65" s="88">
        <f>L65-'Phase cost, On-truck'!AM70+'Phase cost, On-truck'!AJ70</f>
        <v>76.438148835668372</v>
      </c>
      <c r="R65" s="89">
        <f>L65-'Phase cost, On-truck'!AM70+'Phase cost, On-truck'!AK70</f>
        <v>87.606449174079955</v>
      </c>
      <c r="S65">
        <f t="shared" si="19"/>
        <v>30</v>
      </c>
      <c r="T65" s="109">
        <f t="shared" si="20"/>
        <v>0</v>
      </c>
      <c r="U65" s="109">
        <f t="shared" si="21"/>
        <v>0</v>
      </c>
      <c r="V65" s="9">
        <f t="shared" si="22"/>
        <v>0</v>
      </c>
      <c r="W65" s="129">
        <f t="shared" si="23"/>
        <v>11</v>
      </c>
      <c r="X65" s="109">
        <f t="shared" si="24"/>
        <v>644794.12338580261</v>
      </c>
      <c r="Y65" s="109">
        <f t="shared" si="25"/>
        <v>49286869.171728298</v>
      </c>
      <c r="Z65" s="110">
        <f t="shared" si="26"/>
        <v>3.9564730740105478</v>
      </c>
      <c r="AA65" s="111">
        <f t="shared" si="27"/>
        <v>1074656.872309671</v>
      </c>
      <c r="AB65" s="109">
        <f t="shared" si="28"/>
        <v>86945618.237157479</v>
      </c>
      <c r="AC65" s="110">
        <f t="shared" si="29"/>
        <v>4.2190454410638694</v>
      </c>
      <c r="AD65" s="129">
        <f t="shared" si="30"/>
        <v>15</v>
      </c>
      <c r="AE65" s="109">
        <f t="shared" si="31"/>
        <v>1074656.872309671</v>
      </c>
      <c r="AF65" s="109">
        <f t="shared" si="32"/>
        <v>86945618.237157479</v>
      </c>
      <c r="AG65" s="110">
        <f t="shared" si="33"/>
        <v>0.64864073528162058</v>
      </c>
    </row>
    <row r="66" spans="1:33" x14ac:dyDescent="0.25">
      <c r="A66" s="63">
        <f>'Phase cost, On-truck'!A71</f>
        <v>62</v>
      </c>
      <c r="B66" s="63" t="str">
        <f>'Phase cost, On-truck'!B71</f>
        <v>Kitsumkalum River Upper</v>
      </c>
      <c r="C66" s="65">
        <f>'Phase cost, On-truck'!AR71</f>
        <v>10</v>
      </c>
      <c r="D66" s="65">
        <f>'Phase cost, On-truck'!AF71</f>
        <v>7.9410630167542946</v>
      </c>
      <c r="E66" s="65">
        <f>'Phase cost, On-truck'!U71</f>
        <v>46.3</v>
      </c>
      <c r="F66" s="65">
        <f>'Phase cost, On-truck'!AM71</f>
        <v>19.303228901785715</v>
      </c>
      <c r="G66" s="77">
        <f>'Phase cost, On-truck'!AN71</f>
        <v>3.98</v>
      </c>
      <c r="H66" s="65">
        <f>'Phase cost, On-truck'!AO71</f>
        <v>1.5</v>
      </c>
      <c r="I66" s="65">
        <f>'Phase cost, On-truck'!AS71</f>
        <v>1</v>
      </c>
      <c r="J66" s="65">
        <f>'Phase cost, On-truck'!AQ71</f>
        <v>0.94579113352267996</v>
      </c>
      <c r="K66" s="65">
        <f>'Phase cost, On-truck'!AT71</f>
        <v>6.8792066441650155</v>
      </c>
      <c r="L66" s="84">
        <f t="shared" si="18"/>
        <v>97.8492896962277</v>
      </c>
      <c r="M66" s="71">
        <f>'Phase cost, On-truck'!K71</f>
        <v>1387248.2523492221</v>
      </c>
      <c r="N66" s="86">
        <f>'Phase cost, On-truck'!L71</f>
        <v>762986.53879207221</v>
      </c>
      <c r="O66" s="87">
        <f>'Phase cost, On-truck'!M71</f>
        <v>624261.71355714987</v>
      </c>
      <c r="P66" s="88">
        <f>L66-'Phase cost, On-truck'!AM71+'Phase cost, On-truck'!AL71</f>
        <v>107.82044177851982</v>
      </c>
      <c r="Q66" s="88">
        <f>L66-'Phase cost, On-truck'!AM71+'Phase cost, On-truck'!AJ71</f>
        <v>92.634441151584838</v>
      </c>
      <c r="R66" s="89">
        <f>L66-'Phase cost, On-truck'!AM71+'Phase cost, On-truck'!AK71</f>
        <v>104.22299347301342</v>
      </c>
      <c r="S66">
        <f t="shared" si="19"/>
        <v>110</v>
      </c>
      <c r="T66" s="109">
        <f t="shared" si="20"/>
        <v>0</v>
      </c>
      <c r="U66" s="109">
        <f t="shared" si="21"/>
        <v>0</v>
      </c>
      <c r="V66" s="9">
        <f t="shared" si="22"/>
        <v>0</v>
      </c>
      <c r="W66" s="129">
        <f t="shared" si="23"/>
        <v>91</v>
      </c>
      <c r="X66" s="109">
        <f t="shared" si="24"/>
        <v>0</v>
      </c>
      <c r="Y66" s="109">
        <f t="shared" si="25"/>
        <v>0</v>
      </c>
      <c r="Z66" s="110">
        <f t="shared" si="26"/>
        <v>0</v>
      </c>
      <c r="AA66" s="111">
        <f t="shared" si="27"/>
        <v>0</v>
      </c>
      <c r="AB66" s="109">
        <f t="shared" si="28"/>
        <v>0</v>
      </c>
      <c r="AC66" s="110">
        <f t="shared" si="29"/>
        <v>0</v>
      </c>
      <c r="AD66" s="129">
        <f t="shared" si="30"/>
        <v>108</v>
      </c>
      <c r="AE66" s="109">
        <f t="shared" si="31"/>
        <v>1387248.2523492221</v>
      </c>
      <c r="AF66" s="109">
        <f t="shared" si="32"/>
        <v>135741256.12470463</v>
      </c>
      <c r="AG66" s="110">
        <f t="shared" si="33"/>
        <v>1.0126710231747009</v>
      </c>
    </row>
    <row r="67" spans="1:33" x14ac:dyDescent="0.25">
      <c r="A67" s="63">
        <f>'Phase cost, On-truck'!A72</f>
        <v>63</v>
      </c>
      <c r="B67" s="63" t="str">
        <f>'Phase cost, On-truck'!B72</f>
        <v>Mayo Creek</v>
      </c>
      <c r="C67" s="65">
        <f>'Phase cost, On-truck'!AR72</f>
        <v>10</v>
      </c>
      <c r="D67" s="65">
        <f>'Phase cost, On-truck'!AF72</f>
        <v>7.7845258352088509</v>
      </c>
      <c r="E67" s="65">
        <f>'Phase cost, On-truck'!U72</f>
        <v>47.8</v>
      </c>
      <c r="F67" s="65">
        <f>'Phase cost, On-truck'!AM72</f>
        <v>17.741673285714292</v>
      </c>
      <c r="G67" s="77">
        <f>'Phase cost, On-truck'!AN72</f>
        <v>3.98</v>
      </c>
      <c r="H67" s="65">
        <f>'Phase cost, On-truck'!AO72</f>
        <v>1.5</v>
      </c>
      <c r="I67" s="65">
        <f>'Phase cost, On-truck'!AS72</f>
        <v>1</v>
      </c>
      <c r="J67" s="65">
        <f>'Phase cost, On-truck'!AQ72</f>
        <v>1.341413090536181</v>
      </c>
      <c r="K67" s="65">
        <f>'Phase cost, On-truck'!AT72</f>
        <v>6.8934089769167466</v>
      </c>
      <c r="L67" s="84">
        <f t="shared" si="18"/>
        <v>98.041021188376078</v>
      </c>
      <c r="M67" s="71">
        <f>'Phase cost, On-truck'!K72</f>
        <v>584795.9516507634</v>
      </c>
      <c r="N67" s="86">
        <f>'Phase cost, On-truck'!L72</f>
        <v>350877.57099045801</v>
      </c>
      <c r="O67" s="87">
        <f>'Phase cost, On-truck'!M72</f>
        <v>233918.38066030538</v>
      </c>
      <c r="P67" s="88">
        <f>L67-'Phase cost, On-truck'!AM72+'Phase cost, On-truck'!AL72</f>
        <v>108.67177460102535</v>
      </c>
      <c r="Q67" s="88">
        <f>L67-'Phase cost, On-truck'!AM72+'Phase cost, On-truck'!AJ72</f>
        <v>93.485773974090364</v>
      </c>
      <c r="R67" s="89">
        <f>L67-'Phase cost, On-truck'!AM72+'Phase cost, On-truck'!AK72</f>
        <v>104.87389200980465</v>
      </c>
      <c r="S67">
        <f t="shared" si="19"/>
        <v>112</v>
      </c>
      <c r="T67" s="109">
        <f t="shared" si="20"/>
        <v>0</v>
      </c>
      <c r="U67" s="109">
        <f t="shared" si="21"/>
        <v>0</v>
      </c>
      <c r="V67" s="9">
        <f t="shared" si="22"/>
        <v>0</v>
      </c>
      <c r="W67" s="129">
        <f t="shared" si="23"/>
        <v>99</v>
      </c>
      <c r="X67" s="109">
        <f t="shared" si="24"/>
        <v>0</v>
      </c>
      <c r="Y67" s="109">
        <f t="shared" si="25"/>
        <v>0</v>
      </c>
      <c r="Z67" s="110">
        <f t="shared" si="26"/>
        <v>0</v>
      </c>
      <c r="AA67" s="111">
        <f t="shared" si="27"/>
        <v>0</v>
      </c>
      <c r="AB67" s="109">
        <f t="shared" si="28"/>
        <v>0</v>
      </c>
      <c r="AC67" s="110">
        <f t="shared" si="29"/>
        <v>0</v>
      </c>
      <c r="AD67" s="129">
        <f t="shared" si="30"/>
        <v>109</v>
      </c>
      <c r="AE67" s="109">
        <f t="shared" si="31"/>
        <v>584795.9516507634</v>
      </c>
      <c r="AF67" s="109">
        <f t="shared" si="32"/>
        <v>57333992.286669046</v>
      </c>
      <c r="AG67" s="110">
        <f t="shared" si="33"/>
        <v>0.42772900656151114</v>
      </c>
    </row>
    <row r="68" spans="1:33" x14ac:dyDescent="0.25">
      <c r="A68" s="63">
        <f>'Phase cost, On-truck'!A73</f>
        <v>64</v>
      </c>
      <c r="B68" s="63" t="str">
        <f>'Phase cost, On-truck'!B73</f>
        <v>Nelson River</v>
      </c>
      <c r="C68" s="65">
        <f>'Phase cost, On-truck'!AR73</f>
        <v>10</v>
      </c>
      <c r="D68" s="65">
        <f>'Phase cost, On-truck'!AF73</f>
        <v>7.1067255872829334</v>
      </c>
      <c r="E68" s="65">
        <f>'Phase cost, On-truck'!U73</f>
        <v>41.8</v>
      </c>
      <c r="F68" s="65">
        <f>'Phase cost, On-truck'!AM73</f>
        <v>12.764400312499998</v>
      </c>
      <c r="G68" s="77">
        <f>'Phase cost, On-truck'!AN73</f>
        <v>3.98</v>
      </c>
      <c r="H68" s="65">
        <f>'Phase cost, On-truck'!AO73</f>
        <v>1.5</v>
      </c>
      <c r="I68" s="65">
        <f>'Phase cost, On-truck'!AS73</f>
        <v>1</v>
      </c>
      <c r="J68" s="65">
        <f>'Phase cost, On-truck'!AQ73</f>
        <v>0.94721132516770001</v>
      </c>
      <c r="K68" s="65">
        <f>'Phase cost, On-truck'!AT73</f>
        <v>5.92946697799605</v>
      </c>
      <c r="L68" s="84">
        <f t="shared" si="18"/>
        <v>85.027804202946697</v>
      </c>
      <c r="M68" s="71">
        <f>'Phase cost, On-truck'!K73</f>
        <v>1050308.0773004224</v>
      </c>
      <c r="N68" s="86">
        <f>'Phase cost, On-truck'!L73</f>
        <v>682700.25024527451</v>
      </c>
      <c r="O68" s="87">
        <f>'Phase cost, On-truck'!M73</f>
        <v>367607.82705514779</v>
      </c>
      <c r="P68" s="88">
        <f>L68-'Phase cost, On-truck'!AM73+'Phase cost, On-truck'!AL73</f>
        <v>96.546057017381685</v>
      </c>
      <c r="Q68" s="88">
        <f>L68-'Phase cost, On-truck'!AM73+'Phase cost, On-truck'!AJ73</f>
        <v>81.360056390446701</v>
      </c>
      <c r="R68" s="89">
        <f>L68-'Phase cost, On-truck'!AM73+'Phase cost, On-truck'!AK73</f>
        <v>91.839335854732411</v>
      </c>
      <c r="S68">
        <f t="shared" si="19"/>
        <v>52</v>
      </c>
      <c r="T68" s="109">
        <f t="shared" si="20"/>
        <v>0</v>
      </c>
      <c r="U68" s="109">
        <f t="shared" si="21"/>
        <v>0</v>
      </c>
      <c r="V68" s="9">
        <f t="shared" si="22"/>
        <v>0</v>
      </c>
      <c r="W68" s="129">
        <f t="shared" si="23"/>
        <v>30</v>
      </c>
      <c r="X68" s="109">
        <f t="shared" si="24"/>
        <v>0</v>
      </c>
      <c r="Y68" s="109">
        <f t="shared" si="25"/>
        <v>0</v>
      </c>
      <c r="Z68" s="110">
        <f t="shared" si="26"/>
        <v>0</v>
      </c>
      <c r="AA68" s="111">
        <f t="shared" si="27"/>
        <v>0</v>
      </c>
      <c r="AB68" s="109">
        <f t="shared" si="28"/>
        <v>0</v>
      </c>
      <c r="AC68" s="110">
        <f t="shared" si="29"/>
        <v>0</v>
      </c>
      <c r="AD68" s="129">
        <f t="shared" si="30"/>
        <v>33</v>
      </c>
      <c r="AE68" s="109">
        <f t="shared" si="31"/>
        <v>1050308.0773004224</v>
      </c>
      <c r="AF68" s="109">
        <f t="shared" si="32"/>
        <v>89305389.549473718</v>
      </c>
      <c r="AG68" s="110">
        <f t="shared" si="33"/>
        <v>0.66624534641846034</v>
      </c>
    </row>
    <row r="69" spans="1:33" x14ac:dyDescent="0.25">
      <c r="A69" s="63">
        <f>'Phase cost, On-truck'!A74</f>
        <v>65</v>
      </c>
      <c r="B69" s="63" t="str">
        <f>'Phase cost, On-truck'!B74</f>
        <v>Erlandsen Creek</v>
      </c>
      <c r="C69" s="65">
        <f>'Phase cost, On-truck'!AR74</f>
        <v>10</v>
      </c>
      <c r="D69" s="65">
        <f>'Phase cost, On-truck'!AF74</f>
        <v>7.1198844875702409</v>
      </c>
      <c r="E69" s="65">
        <f>'Phase cost, On-truck'!U74</f>
        <v>41.8</v>
      </c>
      <c r="F69" s="65">
        <f>'Phase cost, On-truck'!AM74</f>
        <v>12.107350258928571</v>
      </c>
      <c r="G69" s="77">
        <f>'Phase cost, On-truck'!AN74</f>
        <v>3.98</v>
      </c>
      <c r="H69" s="65">
        <f>'Phase cost, On-truck'!AO74</f>
        <v>1.5</v>
      </c>
      <c r="I69" s="65">
        <f>'Phase cost, On-truck'!AS74</f>
        <v>1</v>
      </c>
      <c r="J69" s="65">
        <f>'Phase cost, On-truck'!AQ74</f>
        <v>0.88784527423851145</v>
      </c>
      <c r="K69" s="65">
        <f>'Phase cost, On-truck'!AT74</f>
        <v>5.8732064016589858</v>
      </c>
      <c r="L69" s="84">
        <f t="shared" si="18"/>
        <v>84.268286422396315</v>
      </c>
      <c r="M69" s="71">
        <f>'Phase cost, On-truck'!K74</f>
        <v>451328.56475428637</v>
      </c>
      <c r="N69" s="86">
        <f>'Phase cost, On-truck'!L74</f>
        <v>248230.71061485753</v>
      </c>
      <c r="O69" s="87">
        <f>'Phase cost, On-truck'!M74</f>
        <v>203097.85413942885</v>
      </c>
      <c r="P69" s="88">
        <f>L69-'Phase cost, On-truck'!AM74+'Phase cost, On-truck'!AL74</f>
        <v>94.893609290402722</v>
      </c>
      <c r="Q69" s="88">
        <f>L69-'Phase cost, On-truck'!AM74+'Phase cost, On-truck'!AJ74</f>
        <v>79.707608663467738</v>
      </c>
      <c r="R69" s="89">
        <f>L69-'Phase cost, On-truck'!AM74+'Phase cost, On-truck'!AK74</f>
        <v>89.842448127753457</v>
      </c>
      <c r="S69">
        <f t="shared" si="19"/>
        <v>40</v>
      </c>
      <c r="T69" s="109">
        <f t="shared" si="20"/>
        <v>0</v>
      </c>
      <c r="U69" s="109">
        <f t="shared" si="21"/>
        <v>0</v>
      </c>
      <c r="V69" s="9">
        <f t="shared" si="22"/>
        <v>0</v>
      </c>
      <c r="W69" s="129">
        <f t="shared" si="23"/>
        <v>22</v>
      </c>
      <c r="X69" s="109">
        <f t="shared" si="24"/>
        <v>248230.71061485753</v>
      </c>
      <c r="Y69" s="109">
        <f t="shared" si="25"/>
        <v>19785876.339943569</v>
      </c>
      <c r="Z69" s="110">
        <f t="shared" si="26"/>
        <v>1.5882990398909942</v>
      </c>
      <c r="AA69" s="111">
        <f t="shared" si="27"/>
        <v>451328.56475428637</v>
      </c>
      <c r="AB69" s="109">
        <f t="shared" si="28"/>
        <v>38032684.765323244</v>
      </c>
      <c r="AC69" s="110">
        <f t="shared" si="29"/>
        <v>1.8455401033882199</v>
      </c>
      <c r="AD69" s="129">
        <f t="shared" si="30"/>
        <v>29</v>
      </c>
      <c r="AE69" s="109">
        <f t="shared" si="31"/>
        <v>451328.56475428637</v>
      </c>
      <c r="AF69" s="109">
        <f t="shared" si="32"/>
        <v>38032684.765323244</v>
      </c>
      <c r="AG69" s="110">
        <f t="shared" si="33"/>
        <v>0.28373538668301135</v>
      </c>
    </row>
    <row r="70" spans="1:33" x14ac:dyDescent="0.25">
      <c r="A70" s="63">
        <f>'Phase cost, On-truck'!A75</f>
        <v>66</v>
      </c>
      <c r="B70" s="63" t="str">
        <f>'Phase cost, On-truck'!B75</f>
        <v>Little Cedar River</v>
      </c>
      <c r="C70" s="65">
        <f>'Phase cost, On-truck'!AR75</f>
        <v>10</v>
      </c>
      <c r="D70" s="65">
        <f>'Phase cost, On-truck'!AF75</f>
        <v>7.4580406995298238</v>
      </c>
      <c r="E70" s="65">
        <f>'Phase cost, On-truck'!U75</f>
        <v>41.8</v>
      </c>
      <c r="F70" s="65">
        <f>'Phase cost, On-truck'!AM75</f>
        <v>15.168707256181319</v>
      </c>
      <c r="G70" s="77">
        <f>'Phase cost, On-truck'!AN75</f>
        <v>3.98</v>
      </c>
      <c r="H70" s="65">
        <f>'Phase cost, On-truck'!AO75</f>
        <v>1.5</v>
      </c>
      <c r="I70" s="65">
        <f>'Phase cost, On-truck'!AS75</f>
        <v>1</v>
      </c>
      <c r="J70" s="65">
        <f>'Phase cost, On-truck'!AQ75</f>
        <v>1.1287083046583541</v>
      </c>
      <c r="K70" s="65">
        <f>'Phase cost, On-truck'!AT75</f>
        <v>6.1644365008295594</v>
      </c>
      <c r="L70" s="84">
        <f t="shared" si="18"/>
        <v>88.199892761199067</v>
      </c>
      <c r="M70" s="71">
        <f>'Phase cost, On-truck'!K75</f>
        <v>250861.29727008918</v>
      </c>
      <c r="N70" s="86">
        <f>'Phase cost, On-truck'!L75</f>
        <v>137973.71349854907</v>
      </c>
      <c r="O70" s="87">
        <f>'Phase cost, On-truck'!M75</f>
        <v>112887.58377154013</v>
      </c>
      <c r="P70" s="88">
        <f>L70-'Phase cost, On-truck'!AM75+'Phase cost, On-truck'!AL75</f>
        <v>98.546910447637046</v>
      </c>
      <c r="Q70" s="88">
        <f>L70-'Phase cost, On-truck'!AM75+'Phase cost, On-truck'!AJ75</f>
        <v>83.360909820702062</v>
      </c>
      <c r="R70" s="89">
        <f>L70-'Phase cost, On-truck'!AM75+'Phase cost, On-truck'!AK75</f>
        <v>94.114205244028739</v>
      </c>
      <c r="S70">
        <f t="shared" si="19"/>
        <v>63</v>
      </c>
      <c r="T70" s="109">
        <f t="shared" si="20"/>
        <v>0</v>
      </c>
      <c r="U70" s="109">
        <f t="shared" si="21"/>
        <v>0</v>
      </c>
      <c r="V70" s="9">
        <f t="shared" si="22"/>
        <v>0</v>
      </c>
      <c r="W70" s="129">
        <f t="shared" si="23"/>
        <v>38</v>
      </c>
      <c r="X70" s="109">
        <f t="shared" si="24"/>
        <v>0</v>
      </c>
      <c r="Y70" s="109">
        <f t="shared" si="25"/>
        <v>0</v>
      </c>
      <c r="Z70" s="110">
        <f t="shared" si="26"/>
        <v>0</v>
      </c>
      <c r="AA70" s="111">
        <f t="shared" si="27"/>
        <v>0</v>
      </c>
      <c r="AB70" s="109">
        <f t="shared" si="28"/>
        <v>0</v>
      </c>
      <c r="AC70" s="110">
        <f t="shared" si="29"/>
        <v>0</v>
      </c>
      <c r="AD70" s="129">
        <f t="shared" si="30"/>
        <v>48</v>
      </c>
      <c r="AE70" s="109">
        <f t="shared" si="31"/>
        <v>250861.29727008918</v>
      </c>
      <c r="AF70" s="109">
        <f t="shared" si="32"/>
        <v>22125939.517157145</v>
      </c>
      <c r="AG70" s="110">
        <f t="shared" si="33"/>
        <v>0.16506623298782905</v>
      </c>
    </row>
    <row r="71" spans="1:33" x14ac:dyDescent="0.25">
      <c r="A71" s="63">
        <f>'Phase cost, On-truck'!A76</f>
        <v>67</v>
      </c>
      <c r="B71" s="63" t="str">
        <f>'Phase cost, On-truck'!B76</f>
        <v>Clear Creek</v>
      </c>
      <c r="C71" s="65">
        <f>'Phase cost, On-truck'!AR76</f>
        <v>10</v>
      </c>
      <c r="D71" s="65">
        <f>'Phase cost, On-truck'!AF76</f>
        <v>7.6380128588640899</v>
      </c>
      <c r="E71" s="65">
        <f>'Phase cost, On-truck'!U76</f>
        <v>34.5</v>
      </c>
      <c r="F71" s="65">
        <f>'Phase cost, On-truck'!AM76</f>
        <v>14.09337771384865</v>
      </c>
      <c r="G71" s="77">
        <f>'Phase cost, On-truck'!AN76</f>
        <v>3.98</v>
      </c>
      <c r="H71" s="65">
        <f>'Phase cost, On-truck'!AO76</f>
        <v>1.5</v>
      </c>
      <c r="I71" s="65">
        <f>'Phase cost, On-truck'!AS76</f>
        <v>1</v>
      </c>
      <c r="J71" s="65">
        <f>'Phase cost, On-truck'!AQ76</f>
        <v>1.2133611595871188</v>
      </c>
      <c r="K71" s="65">
        <f>'Phase cost, On-truck'!AT76</f>
        <v>5.5155801385839895</v>
      </c>
      <c r="L71" s="84">
        <f t="shared" ref="L71:L102" si="34">SUM(C71:K71)</f>
        <v>79.440331870883853</v>
      </c>
      <c r="M71" s="71">
        <f>'Phase cost, On-truck'!K76</f>
        <v>629833.68589999597</v>
      </c>
      <c r="N71" s="86">
        <f>'Phase cost, On-truck'!L76</f>
        <v>409391.89583499741</v>
      </c>
      <c r="O71" s="87">
        <f>'Phase cost, On-truck'!M76</f>
        <v>220441.79006499858</v>
      </c>
      <c r="P71" s="88">
        <f>L71-'Phase cost, On-truck'!AM76+'Phase cost, On-truck'!AL76</f>
        <v>90.8626790996545</v>
      </c>
      <c r="Q71" s="88">
        <f>L71-'Phase cost, On-truck'!AM76+'Phase cost, On-truck'!AJ76</f>
        <v>75.676678472719516</v>
      </c>
      <c r="R71" s="89">
        <f>L71-'Phase cost, On-truck'!AM76+'Phase cost, On-truck'!AK76</f>
        <v>86.429973896046192</v>
      </c>
      <c r="S71">
        <f t="shared" ref="S71:S102" si="35">_xlfn.RANK.AVG(R71,R$7:R$134,1)</f>
        <v>28</v>
      </c>
      <c r="T71" s="109">
        <f t="shared" ref="T71:T102" si="36">IF(S71&lt;S$5,O71,0)</f>
        <v>0</v>
      </c>
      <c r="U71" s="109">
        <f t="shared" ref="U71:U102" si="37">T71*R71</f>
        <v>0</v>
      </c>
      <c r="V71" s="9">
        <f t="shared" ref="V71:V102" si="38">U71/T$136</f>
        <v>0</v>
      </c>
      <c r="W71" s="129">
        <f t="shared" ref="W71:W102" si="39">_xlfn.RANK.AVG(Q71,Q$7:Q$134,1)</f>
        <v>10</v>
      </c>
      <c r="X71" s="109">
        <f t="shared" ref="X71:X102" si="40">IF(W71&lt;W$5,N71,0)</f>
        <v>409391.89583499741</v>
      </c>
      <c r="Y71" s="109">
        <f t="shared" ref="Y71:Y102" si="41">X71*Q71</f>
        <v>30981418.870442178</v>
      </c>
      <c r="Z71" s="110">
        <f t="shared" ref="Z71:Z102" si="42">Y71/X$136</f>
        <v>2.487014322789626</v>
      </c>
      <c r="AA71" s="111">
        <f t="shared" ref="AA71:AA102" si="43">IF(Z71=0,0,X71+O71)</f>
        <v>629833.68589999597</v>
      </c>
      <c r="AB71" s="109">
        <f t="shared" ref="AB71:AB102" si="44">AA71*L71</f>
        <v>50034197.031357698</v>
      </c>
      <c r="AC71" s="110">
        <f t="shared" ref="AC71:AC102" si="45">AB71/AA$136</f>
        <v>2.4279147720434047</v>
      </c>
      <c r="AD71" s="129">
        <f t="shared" ref="AD71:AD102" si="46">_xlfn.RANK.AVG(L71,L$7:L$134,1)</f>
        <v>7</v>
      </c>
      <c r="AE71" s="109">
        <f t="shared" ref="AE71:AE102" si="47">IF(AD71&lt;AD$5,M71,0)</f>
        <v>629833.68589999597</v>
      </c>
      <c r="AF71" s="109">
        <f t="shared" ref="AF71:AF102" si="48">AE71*L71</f>
        <v>50034197.031357698</v>
      </c>
      <c r="AG71" s="110">
        <f t="shared" ref="AG71:AG102" si="49">AF71/AE$136</f>
        <v>0.37327031551056994</v>
      </c>
    </row>
    <row r="72" spans="1:33" x14ac:dyDescent="0.25">
      <c r="A72" s="63">
        <f>'Phase cost, On-truck'!A77</f>
        <v>68</v>
      </c>
      <c r="B72" s="63" t="str">
        <f>'Phase cost, On-truck'!B77</f>
        <v>Maroon Creek</v>
      </c>
      <c r="C72" s="65">
        <f>'Phase cost, On-truck'!AR77</f>
        <v>10</v>
      </c>
      <c r="D72" s="65">
        <f>'Phase cost, On-truck'!AF77</f>
        <v>7.6147346424874813</v>
      </c>
      <c r="E72" s="65">
        <f>'Phase cost, On-truck'!U77</f>
        <v>46.3</v>
      </c>
      <c r="F72" s="65">
        <f>'Phase cost, On-truck'!AM77</f>
        <v>13.160192476252915</v>
      </c>
      <c r="G72" s="77">
        <f>'Phase cost, On-truck'!AN77</f>
        <v>3.98</v>
      </c>
      <c r="H72" s="65">
        <f>'Phase cost, On-truck'!AO77</f>
        <v>1.5</v>
      </c>
      <c r="I72" s="65">
        <f>'Phase cost, On-truck'!AS77</f>
        <v>1</v>
      </c>
      <c r="J72" s="65">
        <f>'Phase cost, On-truck'!AQ77</f>
        <v>1.6095841297738407</v>
      </c>
      <c r="K72" s="65">
        <f>'Phase cost, On-truck'!AT77</f>
        <v>6.4147608998811378</v>
      </c>
      <c r="L72" s="84">
        <f t="shared" si="34"/>
        <v>91.579272148395376</v>
      </c>
      <c r="M72" s="71">
        <f>'Phase cost, On-truck'!K77</f>
        <v>433043.50617689663</v>
      </c>
      <c r="N72" s="86">
        <f>'Phase cost, On-truck'!L77</f>
        <v>281478.27901498281</v>
      </c>
      <c r="O72" s="87">
        <f>'Phase cost, On-truck'!M77</f>
        <v>151565.22716191382</v>
      </c>
      <c r="P72" s="88">
        <f>L72-'Phase cost, On-truck'!AM77+'Phase cost, On-truck'!AL77</f>
        <v>103.06896264173479</v>
      </c>
      <c r="Q72" s="88">
        <f>L72-'Phase cost, On-truck'!AM77+'Phase cost, On-truck'!AJ77</f>
        <v>87.882962014799801</v>
      </c>
      <c r="R72" s="89">
        <f>L72-'Phase cost, On-truck'!AM77+'Phase cost, On-truck'!AK77</f>
        <v>98.443848110787144</v>
      </c>
      <c r="S72">
        <f t="shared" si="35"/>
        <v>83</v>
      </c>
      <c r="T72" s="109">
        <f t="shared" si="36"/>
        <v>0</v>
      </c>
      <c r="U72" s="109">
        <f t="shared" si="37"/>
        <v>0</v>
      </c>
      <c r="V72" s="9">
        <f t="shared" si="38"/>
        <v>0</v>
      </c>
      <c r="W72" s="129">
        <f t="shared" si="39"/>
        <v>62</v>
      </c>
      <c r="X72" s="109">
        <f t="shared" si="40"/>
        <v>0</v>
      </c>
      <c r="Y72" s="109">
        <f t="shared" si="41"/>
        <v>0</v>
      </c>
      <c r="Z72" s="110">
        <f t="shared" si="42"/>
        <v>0</v>
      </c>
      <c r="AA72" s="111">
        <f t="shared" si="43"/>
        <v>0</v>
      </c>
      <c r="AB72" s="109">
        <f t="shared" si="44"/>
        <v>0</v>
      </c>
      <c r="AC72" s="110">
        <f t="shared" si="45"/>
        <v>0</v>
      </c>
      <c r="AD72" s="129">
        <f t="shared" si="46"/>
        <v>62</v>
      </c>
      <c r="AE72" s="109">
        <f t="shared" si="47"/>
        <v>433043.50617689663</v>
      </c>
      <c r="AF72" s="109">
        <f t="shared" si="48"/>
        <v>39657809.104269348</v>
      </c>
      <c r="AG72" s="110">
        <f t="shared" si="49"/>
        <v>0.295859308135416</v>
      </c>
    </row>
    <row r="73" spans="1:33" x14ac:dyDescent="0.25">
      <c r="A73" s="63">
        <f>'Phase cost, On-truck'!A78</f>
        <v>69</v>
      </c>
      <c r="B73" s="63" t="str">
        <f>'Phase cost, On-truck'!B78</f>
        <v>Fiddler Creek</v>
      </c>
      <c r="C73" s="65">
        <f>'Phase cost, On-truck'!AR78</f>
        <v>10</v>
      </c>
      <c r="D73" s="65">
        <f>'Phase cost, On-truck'!AF78</f>
        <v>8.4191552961955765</v>
      </c>
      <c r="E73" s="65">
        <f>'Phase cost, On-truck'!U78</f>
        <v>43.3</v>
      </c>
      <c r="F73" s="65">
        <f>'Phase cost, On-truck'!AM78</f>
        <v>14.489834634868423</v>
      </c>
      <c r="G73" s="77">
        <f>'Phase cost, On-truck'!AN78</f>
        <v>3.98</v>
      </c>
      <c r="H73" s="65">
        <f>'Phase cost, On-truck'!AO78</f>
        <v>1.5</v>
      </c>
      <c r="I73" s="65">
        <f>'Phase cost, On-truck'!AS78</f>
        <v>1</v>
      </c>
      <c r="J73" s="65">
        <f>'Phase cost, On-truck'!AQ78</f>
        <v>1.1931049460644523</v>
      </c>
      <c r="K73" s="65">
        <f>'Phase cost, On-truck'!AT78</f>
        <v>6.3121675901702758</v>
      </c>
      <c r="L73" s="84">
        <f t="shared" si="34"/>
        <v>90.194262467298728</v>
      </c>
      <c r="M73" s="71">
        <f>'Phase cost, On-truck'!K78</f>
        <v>1910093.7672138643</v>
      </c>
      <c r="N73" s="86">
        <f>'Phase cost, On-truck'!L78</f>
        <v>1050551.5719676255</v>
      </c>
      <c r="O73" s="87">
        <f>'Phase cost, On-truck'!M78</f>
        <v>859542.19524623884</v>
      </c>
      <c r="P73" s="88">
        <f>L73-'Phase cost, On-truck'!AM78+'Phase cost, On-truck'!AL78</f>
        <v>101.17377084658332</v>
      </c>
      <c r="Q73" s="88">
        <f>L73-'Phase cost, On-truck'!AM78+'Phase cost, On-truck'!AJ78</f>
        <v>85.98777021964834</v>
      </c>
      <c r="R73" s="89">
        <f>L73-'Phase cost, On-truck'!AM78+'Phase cost, On-truck'!AK78</f>
        <v>95.335530769982512</v>
      </c>
      <c r="S73">
        <f t="shared" si="35"/>
        <v>67</v>
      </c>
      <c r="T73" s="109">
        <f t="shared" si="36"/>
        <v>0</v>
      </c>
      <c r="U73" s="109">
        <f t="shared" si="37"/>
        <v>0</v>
      </c>
      <c r="V73" s="9">
        <f t="shared" si="38"/>
        <v>0</v>
      </c>
      <c r="W73" s="129">
        <f t="shared" si="39"/>
        <v>47</v>
      </c>
      <c r="X73" s="109">
        <f t="shared" si="40"/>
        <v>0</v>
      </c>
      <c r="Y73" s="109">
        <f t="shared" si="41"/>
        <v>0</v>
      </c>
      <c r="Z73" s="110">
        <f t="shared" si="42"/>
        <v>0</v>
      </c>
      <c r="AA73" s="111">
        <f t="shared" si="43"/>
        <v>0</v>
      </c>
      <c r="AB73" s="109">
        <f t="shared" si="44"/>
        <v>0</v>
      </c>
      <c r="AC73" s="110">
        <f t="shared" si="45"/>
        <v>0</v>
      </c>
      <c r="AD73" s="129">
        <f t="shared" si="46"/>
        <v>59</v>
      </c>
      <c r="AE73" s="109">
        <f t="shared" si="47"/>
        <v>1910093.7672138643</v>
      </c>
      <c r="AF73" s="109">
        <f t="shared" si="48"/>
        <v>172279498.57723868</v>
      </c>
      <c r="AG73" s="110">
        <f t="shared" si="49"/>
        <v>1.2852574160353958</v>
      </c>
    </row>
    <row r="74" spans="1:33" x14ac:dyDescent="0.25">
      <c r="A74" s="63">
        <f>'Phase cost, On-truck'!A79</f>
        <v>70</v>
      </c>
      <c r="B74" s="63" t="str">
        <f>'Phase cost, On-truck'!B79</f>
        <v>Little Oliver Creek</v>
      </c>
      <c r="C74" s="65">
        <f>'Phase cost, On-truck'!AR79</f>
        <v>10</v>
      </c>
      <c r="D74" s="65">
        <f>'Phase cost, On-truck'!AF79</f>
        <v>8.8674598434390681</v>
      </c>
      <c r="E74" s="65">
        <f>'Phase cost, On-truck'!U79</f>
        <v>37.5</v>
      </c>
      <c r="F74" s="65">
        <f>'Phase cost, On-truck'!AM79</f>
        <v>13.788804107351714</v>
      </c>
      <c r="G74" s="77">
        <f>'Phase cost, On-truck'!AN79</f>
        <v>3.98</v>
      </c>
      <c r="H74" s="65">
        <f>'Phase cost, On-truck'!AO79</f>
        <v>1.5</v>
      </c>
      <c r="I74" s="65">
        <f>'Phase cost, On-truck'!AS79</f>
        <v>1</v>
      </c>
      <c r="J74" s="65">
        <f>'Phase cost, On-truck'!AQ79</f>
        <v>2.0723380711415986</v>
      </c>
      <c r="K74" s="65">
        <f>'Phase cost, On-truck'!AT79</f>
        <v>5.8982881617545901</v>
      </c>
      <c r="L74" s="84">
        <f t="shared" si="34"/>
        <v>84.606890183686971</v>
      </c>
      <c r="M74" s="71">
        <f>'Phase cost, On-truck'!K79</f>
        <v>340035.22702366736</v>
      </c>
      <c r="N74" s="86">
        <f>'Phase cost, On-truck'!L79</f>
        <v>204021.13621420041</v>
      </c>
      <c r="O74" s="87">
        <f>'Phase cost, On-truck'!M79</f>
        <v>136014.09080946696</v>
      </c>
      <c r="P74" s="88">
        <f>L74-'Phase cost, On-truck'!AM79+'Phase cost, On-truck'!AL79</f>
        <v>96.072859447631146</v>
      </c>
      <c r="Q74" s="88">
        <f>L74-'Phase cost, On-truck'!AM79+'Phase cost, On-truck'!AJ79</f>
        <v>80.886858820696162</v>
      </c>
      <c r="R74" s="89">
        <f>L74-'Phase cost, On-truck'!AM79+'Phase cost, On-truck'!AK79</f>
        <v>90.186937228173193</v>
      </c>
      <c r="S74">
        <f t="shared" si="35"/>
        <v>44</v>
      </c>
      <c r="T74" s="109">
        <f t="shared" si="36"/>
        <v>0</v>
      </c>
      <c r="U74" s="109">
        <f t="shared" si="37"/>
        <v>0</v>
      </c>
      <c r="V74" s="9">
        <f t="shared" si="38"/>
        <v>0</v>
      </c>
      <c r="W74" s="129">
        <f t="shared" si="39"/>
        <v>26</v>
      </c>
      <c r="X74" s="109">
        <f t="shared" si="40"/>
        <v>0</v>
      </c>
      <c r="Y74" s="109">
        <f t="shared" si="41"/>
        <v>0</v>
      </c>
      <c r="Z74" s="110">
        <f t="shared" si="42"/>
        <v>0</v>
      </c>
      <c r="AA74" s="111">
        <f t="shared" si="43"/>
        <v>0</v>
      </c>
      <c r="AB74" s="109">
        <f t="shared" si="44"/>
        <v>0</v>
      </c>
      <c r="AC74" s="110">
        <f t="shared" si="45"/>
        <v>0</v>
      </c>
      <c r="AD74" s="129">
        <f t="shared" si="46"/>
        <v>31</v>
      </c>
      <c r="AE74" s="109">
        <f t="shared" si="47"/>
        <v>340035.22702366736</v>
      </c>
      <c r="AF74" s="109">
        <f t="shared" si="48"/>
        <v>28769323.111376494</v>
      </c>
      <c r="AG74" s="110">
        <f t="shared" si="49"/>
        <v>0.21462789356005452</v>
      </c>
    </row>
    <row r="75" spans="1:33" x14ac:dyDescent="0.25">
      <c r="A75" s="63">
        <f>'Phase cost, On-truck'!A80</f>
        <v>71</v>
      </c>
      <c r="B75" s="63" t="str">
        <f>'Phase cost, On-truck'!B80</f>
        <v>Treasure Creek</v>
      </c>
      <c r="C75" s="65">
        <f>'Phase cost, On-truck'!AR80</f>
        <v>10</v>
      </c>
      <c r="D75" s="65">
        <f>'Phase cost, On-truck'!AF80</f>
        <v>8.4350770381739419</v>
      </c>
      <c r="E75" s="65">
        <f>'Phase cost, On-truck'!U80</f>
        <v>37.5</v>
      </c>
      <c r="F75" s="65">
        <f>'Phase cost, On-truck'!AM80</f>
        <v>21.647883773809529</v>
      </c>
      <c r="G75" s="77">
        <f>'Phase cost, On-truck'!AN80</f>
        <v>3.98</v>
      </c>
      <c r="H75" s="65">
        <f>'Phase cost, On-truck'!AO80</f>
        <v>1.5</v>
      </c>
      <c r="I75" s="65">
        <f>'Phase cost, On-truck'!AS80</f>
        <v>1</v>
      </c>
      <c r="J75" s="65">
        <f>'Phase cost, On-truck'!AQ80</f>
        <v>1.2918169056252418</v>
      </c>
      <c r="K75" s="65">
        <f>'Phase cost, On-truck'!AT80</f>
        <v>6.4299822174086971</v>
      </c>
      <c r="L75" s="84">
        <f t="shared" si="34"/>
        <v>91.784759935017405</v>
      </c>
      <c r="M75" s="71">
        <f>'Phase cost, On-truck'!K80</f>
        <v>3419865.3220652663</v>
      </c>
      <c r="N75" s="86">
        <f>'Phase cost, On-truck'!L80</f>
        <v>1367946.1288261067</v>
      </c>
      <c r="O75" s="87">
        <f>'Phase cost, On-truck'!M80</f>
        <v>2051919.1932391596</v>
      </c>
      <c r="P75" s="88">
        <f>L75-'Phase cost, On-truck'!AM80+'Phase cost, On-truck'!AL80</f>
        <v>100.68494128394119</v>
      </c>
      <c r="Q75" s="88">
        <f>L75-'Phase cost, On-truck'!AM80+'Phase cost, On-truck'!AJ80</f>
        <v>85.498940657006202</v>
      </c>
      <c r="R75" s="89">
        <f>L75-'Phase cost, On-truck'!AM80+'Phase cost, On-truck'!AK80</f>
        <v>95.975306120358212</v>
      </c>
      <c r="S75">
        <f t="shared" si="35"/>
        <v>72</v>
      </c>
      <c r="T75" s="109">
        <f t="shared" si="36"/>
        <v>0</v>
      </c>
      <c r="U75" s="109">
        <f t="shared" si="37"/>
        <v>0</v>
      </c>
      <c r="V75" s="9">
        <f t="shared" si="38"/>
        <v>0</v>
      </c>
      <c r="W75" s="129">
        <f t="shared" si="39"/>
        <v>46</v>
      </c>
      <c r="X75" s="109">
        <f t="shared" si="40"/>
        <v>0</v>
      </c>
      <c r="Y75" s="109">
        <f t="shared" si="41"/>
        <v>0</v>
      </c>
      <c r="Z75" s="110">
        <f t="shared" si="42"/>
        <v>0</v>
      </c>
      <c r="AA75" s="111">
        <f t="shared" si="43"/>
        <v>0</v>
      </c>
      <c r="AB75" s="109">
        <f t="shared" si="44"/>
        <v>0</v>
      </c>
      <c r="AC75" s="110">
        <f t="shared" si="45"/>
        <v>0</v>
      </c>
      <c r="AD75" s="129">
        <f t="shared" si="46"/>
        <v>63</v>
      </c>
      <c r="AE75" s="109">
        <f t="shared" si="47"/>
        <v>3419865.3220652663</v>
      </c>
      <c r="AF75" s="109">
        <f t="shared" si="48"/>
        <v>313891517.59585142</v>
      </c>
      <c r="AG75" s="110">
        <f t="shared" si="49"/>
        <v>2.3417261145544903</v>
      </c>
    </row>
    <row r="76" spans="1:33" x14ac:dyDescent="0.25">
      <c r="A76" s="63">
        <f>'Phase cost, On-truck'!A81</f>
        <v>72</v>
      </c>
      <c r="B76" s="63" t="str">
        <f>'Phase cost, On-truck'!B81</f>
        <v>Legate Creek</v>
      </c>
      <c r="C76" s="65">
        <f>'Phase cost, On-truck'!AR81</f>
        <v>10</v>
      </c>
      <c r="D76" s="65">
        <f>'Phase cost, On-truck'!AF81</f>
        <v>8.9628376326690624</v>
      </c>
      <c r="E76" s="65">
        <f>'Phase cost, On-truck'!U81</f>
        <v>47.8</v>
      </c>
      <c r="F76" s="65">
        <f>'Phase cost, On-truck'!AM81</f>
        <v>14.718811948099416</v>
      </c>
      <c r="G76" s="77">
        <f>'Phase cost, On-truck'!AN81</f>
        <v>3.98</v>
      </c>
      <c r="H76" s="65">
        <f>'Phase cost, On-truck'!AO81</f>
        <v>1.5</v>
      </c>
      <c r="I76" s="65">
        <f>'Phase cost, On-truck'!AS81</f>
        <v>1</v>
      </c>
      <c r="J76" s="65">
        <f>'Phase cost, On-truck'!AQ81</f>
        <v>1.1524446859867248</v>
      </c>
      <c r="K76" s="65">
        <f>'Phase cost, On-truck'!AT81</f>
        <v>6.730727541340416</v>
      </c>
      <c r="L76" s="84">
        <f t="shared" si="34"/>
        <v>95.844821808095617</v>
      </c>
      <c r="M76" s="71">
        <f>'Phase cost, On-truck'!K81</f>
        <v>814302.48378746666</v>
      </c>
      <c r="N76" s="86">
        <f>'Phase cost, On-truck'!L81</f>
        <v>407151.24189373333</v>
      </c>
      <c r="O76" s="87">
        <f>'Phase cost, On-truck'!M81</f>
        <v>407151.24189373333</v>
      </c>
      <c r="P76" s="88">
        <f>L76-'Phase cost, On-truck'!AM81+'Phase cost, On-truck'!AL81</f>
        <v>106.3807832312921</v>
      </c>
      <c r="Q76" s="88">
        <f>L76-'Phase cost, On-truck'!AM81+'Phase cost, On-truck'!AJ81</f>
        <v>91.194782604357101</v>
      </c>
      <c r="R76" s="89">
        <f>L76-'Phase cost, On-truck'!AM81+'Phase cost, On-truck'!AK81</f>
        <v>100.49486101183413</v>
      </c>
      <c r="S76">
        <f t="shared" si="35"/>
        <v>96</v>
      </c>
      <c r="T76" s="109">
        <f t="shared" si="36"/>
        <v>0</v>
      </c>
      <c r="U76" s="109">
        <f t="shared" si="37"/>
        <v>0</v>
      </c>
      <c r="V76" s="9">
        <f t="shared" si="38"/>
        <v>0</v>
      </c>
      <c r="W76" s="129">
        <f t="shared" si="39"/>
        <v>80</v>
      </c>
      <c r="X76" s="109">
        <f t="shared" si="40"/>
        <v>0</v>
      </c>
      <c r="Y76" s="109">
        <f t="shared" si="41"/>
        <v>0</v>
      </c>
      <c r="Z76" s="110">
        <f t="shared" si="42"/>
        <v>0</v>
      </c>
      <c r="AA76" s="111">
        <f t="shared" si="43"/>
        <v>0</v>
      </c>
      <c r="AB76" s="109">
        <f t="shared" si="44"/>
        <v>0</v>
      </c>
      <c r="AC76" s="110">
        <f t="shared" si="45"/>
        <v>0</v>
      </c>
      <c r="AD76" s="129">
        <f t="shared" si="46"/>
        <v>95</v>
      </c>
      <c r="AE76" s="109">
        <f t="shared" si="47"/>
        <v>814302.48378746666</v>
      </c>
      <c r="AF76" s="109">
        <f t="shared" si="48"/>
        <v>78046676.456499413</v>
      </c>
      <c r="AG76" s="110">
        <f t="shared" si="49"/>
        <v>0.58225192516252089</v>
      </c>
    </row>
    <row r="77" spans="1:33" x14ac:dyDescent="0.25">
      <c r="A77" s="63">
        <f>'Phase cost, On-truck'!A82</f>
        <v>73</v>
      </c>
      <c r="B77" s="63" t="str">
        <f>'Phase cost, On-truck'!B82</f>
        <v>Chimdemash Creek</v>
      </c>
      <c r="C77" s="65">
        <f>'Phase cost, On-truck'!AR82</f>
        <v>10</v>
      </c>
      <c r="D77" s="65">
        <f>'Phase cost, On-truck'!AF82</f>
        <v>9.5730707102680448</v>
      </c>
      <c r="E77" s="65">
        <f>'Phase cost, On-truck'!U82</f>
        <v>47.8</v>
      </c>
      <c r="F77" s="65">
        <f>'Phase cost, On-truck'!AM82</f>
        <v>13.052295423141189</v>
      </c>
      <c r="G77" s="77">
        <f>'Phase cost, On-truck'!AN82</f>
        <v>3.98</v>
      </c>
      <c r="H77" s="65">
        <f>'Phase cost, On-truck'!AO82</f>
        <v>1.5</v>
      </c>
      <c r="I77" s="65">
        <f>'Phase cost, On-truck'!AS82</f>
        <v>1</v>
      </c>
      <c r="J77" s="65">
        <f>'Phase cost, On-truck'!AQ82</f>
        <v>1.3194016402026576</v>
      </c>
      <c r="K77" s="65">
        <f>'Phase cost, On-truck'!AT82</f>
        <v>6.6595814218889506</v>
      </c>
      <c r="L77" s="84">
        <f t="shared" si="34"/>
        <v>94.884349195500832</v>
      </c>
      <c r="M77" s="71">
        <f>'Phase cost, On-truck'!K82</f>
        <v>571758.96938848356</v>
      </c>
      <c r="N77" s="86">
        <f>'Phase cost, On-truck'!L82</f>
        <v>343055.38163309015</v>
      </c>
      <c r="O77" s="87">
        <f>'Phase cost, On-truck'!M82</f>
        <v>228703.58775539344</v>
      </c>
      <c r="P77" s="88">
        <f>L77-'Phase cost, On-truck'!AM82+'Phase cost, On-truck'!AL82</f>
        <v>106.41044161733974</v>
      </c>
      <c r="Q77" s="88">
        <f>L77-'Phase cost, On-truck'!AM82+'Phase cost, On-truck'!AJ82</f>
        <v>91.224440990404759</v>
      </c>
      <c r="R77" s="89">
        <f>L77-'Phase cost, On-truck'!AM82+'Phase cost, On-truck'!AK82</f>
        <v>100.37421150314495</v>
      </c>
      <c r="S77">
        <f t="shared" si="35"/>
        <v>95</v>
      </c>
      <c r="T77" s="109">
        <f t="shared" si="36"/>
        <v>0</v>
      </c>
      <c r="U77" s="109">
        <f t="shared" si="37"/>
        <v>0</v>
      </c>
      <c r="V77" s="9">
        <f t="shared" si="38"/>
        <v>0</v>
      </c>
      <c r="W77" s="129">
        <f t="shared" si="39"/>
        <v>82</v>
      </c>
      <c r="X77" s="109">
        <f t="shared" si="40"/>
        <v>0</v>
      </c>
      <c r="Y77" s="109">
        <f t="shared" si="41"/>
        <v>0</v>
      </c>
      <c r="Z77" s="110">
        <f t="shared" si="42"/>
        <v>0</v>
      </c>
      <c r="AA77" s="111">
        <f t="shared" si="43"/>
        <v>0</v>
      </c>
      <c r="AB77" s="109">
        <f t="shared" si="44"/>
        <v>0</v>
      </c>
      <c r="AC77" s="110">
        <f t="shared" si="45"/>
        <v>0</v>
      </c>
      <c r="AD77" s="129">
        <f t="shared" si="46"/>
        <v>90</v>
      </c>
      <c r="AE77" s="109">
        <f t="shared" si="47"/>
        <v>571758.96938848356</v>
      </c>
      <c r="AF77" s="109">
        <f t="shared" si="48"/>
        <v>54250977.707116544</v>
      </c>
      <c r="AG77" s="110">
        <f t="shared" si="49"/>
        <v>0.40472878085364145</v>
      </c>
    </row>
    <row r="78" spans="1:33" x14ac:dyDescent="0.25">
      <c r="A78" s="63">
        <f>'Phase cost, On-truck'!A83</f>
        <v>74</v>
      </c>
      <c r="B78" s="63" t="str">
        <f>'Phase cost, On-truck'!B83</f>
        <v>Hardscrabble Creek</v>
      </c>
      <c r="C78" s="65">
        <f>'Phase cost, On-truck'!AR83</f>
        <v>10</v>
      </c>
      <c r="D78" s="65">
        <f>'Phase cost, On-truck'!AF83</f>
        <v>9.4865435724877507</v>
      </c>
      <c r="E78" s="65">
        <f>'Phase cost, On-truck'!U83</f>
        <v>47.8</v>
      </c>
      <c r="F78" s="65">
        <f>'Phase cost, On-truck'!AM83</f>
        <v>13.898021607351714</v>
      </c>
      <c r="G78" s="77">
        <f>'Phase cost, On-truck'!AN83</f>
        <v>3.98</v>
      </c>
      <c r="H78" s="65">
        <f>'Phase cost, On-truck'!AO83</f>
        <v>1.5</v>
      </c>
      <c r="I78" s="65">
        <f>'Phase cost, On-truck'!AS83</f>
        <v>1</v>
      </c>
      <c r="J78" s="65">
        <f>'Phase cost, On-truck'!AQ83</f>
        <v>1.01076776522856</v>
      </c>
      <c r="K78" s="65">
        <f>'Phase cost, On-truck'!AT83</f>
        <v>6.6956266356054419</v>
      </c>
      <c r="L78" s="84">
        <f t="shared" si="34"/>
        <v>95.370959580673457</v>
      </c>
      <c r="M78" s="71">
        <f>'Phase cost, On-truck'!K83</f>
        <v>974238.68955429725</v>
      </c>
      <c r="N78" s="86">
        <f>'Phase cost, On-truck'!L83</f>
        <v>584543.21373257833</v>
      </c>
      <c r="O78" s="87">
        <f>'Phase cost, On-truck'!M83</f>
        <v>389695.47582171892</v>
      </c>
      <c r="P78" s="88">
        <f>L78-'Phase cost, On-truck'!AM83+'Phase cost, On-truck'!AL83</f>
        <v>106.82801313033193</v>
      </c>
      <c r="Q78" s="88">
        <f>L78-'Phase cost, On-truck'!AM83+'Phase cost, On-truck'!AJ83</f>
        <v>91.642012503396941</v>
      </c>
      <c r="R78" s="89">
        <f>L78-'Phase cost, On-truck'!AM83+'Phase cost, On-truck'!AK83</f>
        <v>100.96438019658825</v>
      </c>
      <c r="S78">
        <f t="shared" si="35"/>
        <v>98</v>
      </c>
      <c r="T78" s="109">
        <f t="shared" si="36"/>
        <v>0</v>
      </c>
      <c r="U78" s="109">
        <f t="shared" si="37"/>
        <v>0</v>
      </c>
      <c r="V78" s="9">
        <f t="shared" si="38"/>
        <v>0</v>
      </c>
      <c r="W78" s="129">
        <f t="shared" si="39"/>
        <v>85</v>
      </c>
      <c r="X78" s="109">
        <f t="shared" si="40"/>
        <v>0</v>
      </c>
      <c r="Y78" s="109">
        <f t="shared" si="41"/>
        <v>0</v>
      </c>
      <c r="Z78" s="110">
        <f t="shared" si="42"/>
        <v>0</v>
      </c>
      <c r="AA78" s="111">
        <f t="shared" si="43"/>
        <v>0</v>
      </c>
      <c r="AB78" s="109">
        <f t="shared" si="44"/>
        <v>0</v>
      </c>
      <c r="AC78" s="110">
        <f t="shared" si="45"/>
        <v>0</v>
      </c>
      <c r="AD78" s="129">
        <f t="shared" si="46"/>
        <v>91</v>
      </c>
      <c r="AE78" s="109">
        <f t="shared" si="47"/>
        <v>974238.68955429725</v>
      </c>
      <c r="AF78" s="109">
        <f t="shared" si="48"/>
        <v>92914078.683411166</v>
      </c>
      <c r="AG78" s="110">
        <f t="shared" si="49"/>
        <v>0.69316726405731421</v>
      </c>
    </row>
    <row r="79" spans="1:33" x14ac:dyDescent="0.25">
      <c r="A79" s="63">
        <f>'Phase cost, On-truck'!A84</f>
        <v>75</v>
      </c>
      <c r="B79" s="63" t="str">
        <f>'Phase cost, On-truck'!B84</f>
        <v>Goat Creek</v>
      </c>
      <c r="C79" s="65">
        <f>'Phase cost, On-truck'!AR84</f>
        <v>10</v>
      </c>
      <c r="D79" s="65">
        <f>'Phase cost, On-truck'!AF84</f>
        <v>9.6942350280679275</v>
      </c>
      <c r="E79" s="65">
        <f>'Phase cost, On-truck'!U84</f>
        <v>47.8</v>
      </c>
      <c r="F79" s="65">
        <f>'Phase cost, On-truck'!AM84</f>
        <v>13.092984929632866</v>
      </c>
      <c r="G79" s="77">
        <f>'Phase cost, On-truck'!AN84</f>
        <v>3.98</v>
      </c>
      <c r="H79" s="65">
        <f>'Phase cost, On-truck'!AO84</f>
        <v>1.5</v>
      </c>
      <c r="I79" s="65">
        <f>'Phase cost, On-truck'!AS84</f>
        <v>1</v>
      </c>
      <c r="J79" s="65">
        <f>'Phase cost, On-truck'!AQ84</f>
        <v>1.7279279327229711</v>
      </c>
      <c r="K79" s="65">
        <f>'Phase cost, On-truck'!AT84</f>
        <v>6.7052118312339024</v>
      </c>
      <c r="L79" s="84">
        <f t="shared" si="34"/>
        <v>95.500359721657659</v>
      </c>
      <c r="M79" s="71">
        <f>'Phase cost, On-truck'!K84</f>
        <v>217254.19311988013</v>
      </c>
      <c r="N79" s="86">
        <f>'Phase cost, On-truck'!L84</f>
        <v>141215.2255279221</v>
      </c>
      <c r="O79" s="87">
        <f>'Phase cost, On-truck'!M84</f>
        <v>76038.967591958048</v>
      </c>
      <c r="P79" s="88">
        <f>L79-'Phase cost, On-truck'!AM84+'Phase cost, On-truck'!AL84</f>
        <v>106.99490024413461</v>
      </c>
      <c r="Q79" s="88">
        <f>L79-'Phase cost, On-truck'!AM84+'Phase cost, On-truck'!AJ84</f>
        <v>91.808899617199614</v>
      </c>
      <c r="R79" s="89">
        <f>L79-'Phase cost, On-truck'!AM84+'Phase cost, On-truck'!AK84</f>
        <v>102.35592848707974</v>
      </c>
      <c r="S79">
        <f t="shared" si="35"/>
        <v>102</v>
      </c>
      <c r="T79" s="109">
        <f t="shared" si="36"/>
        <v>0</v>
      </c>
      <c r="U79" s="109">
        <f t="shared" si="37"/>
        <v>0</v>
      </c>
      <c r="V79" s="9">
        <f t="shared" si="38"/>
        <v>0</v>
      </c>
      <c r="W79" s="129">
        <f t="shared" si="39"/>
        <v>87</v>
      </c>
      <c r="X79" s="109">
        <f t="shared" si="40"/>
        <v>0</v>
      </c>
      <c r="Y79" s="109">
        <f t="shared" si="41"/>
        <v>0</v>
      </c>
      <c r="Z79" s="110">
        <f t="shared" si="42"/>
        <v>0</v>
      </c>
      <c r="AA79" s="111">
        <f t="shared" si="43"/>
        <v>0</v>
      </c>
      <c r="AB79" s="109">
        <f t="shared" si="44"/>
        <v>0</v>
      </c>
      <c r="AC79" s="110">
        <f t="shared" si="45"/>
        <v>0</v>
      </c>
      <c r="AD79" s="129">
        <f t="shared" si="46"/>
        <v>92</v>
      </c>
      <c r="AE79" s="109">
        <f t="shared" si="47"/>
        <v>217254.19311988013</v>
      </c>
      <c r="AF79" s="109">
        <f t="shared" si="48"/>
        <v>20747853.593987036</v>
      </c>
      <c r="AG79" s="110">
        <f t="shared" si="49"/>
        <v>0.15478529319339218</v>
      </c>
    </row>
    <row r="80" spans="1:33" x14ac:dyDescent="0.25">
      <c r="A80" s="63">
        <f>'Phase cost, On-truck'!A85</f>
        <v>76</v>
      </c>
      <c r="B80" s="63" t="str">
        <f>'Phase cost, On-truck'!B85</f>
        <v>Lean-to Creek</v>
      </c>
      <c r="C80" s="65">
        <f>'Phase cost, On-truck'!AR85</f>
        <v>10</v>
      </c>
      <c r="D80" s="65">
        <f>'Phase cost, On-truck'!AF85</f>
        <v>9.0807750491933703</v>
      </c>
      <c r="E80" s="65">
        <f>'Phase cost, On-truck'!U85</f>
        <v>47.8</v>
      </c>
      <c r="F80" s="65">
        <f>'Phase cost, On-truck'!AM85</f>
        <v>11.077964247814688</v>
      </c>
      <c r="G80" s="77">
        <f>'Phase cost, On-truck'!AN85</f>
        <v>3.98</v>
      </c>
      <c r="H80" s="65">
        <f>'Phase cost, On-truck'!AO85</f>
        <v>1.5</v>
      </c>
      <c r="I80" s="65">
        <f>'Phase cost, On-truck'!AS85</f>
        <v>1</v>
      </c>
      <c r="J80" s="65">
        <f>'Phase cost, On-truck'!AQ85</f>
        <v>1.1000459050902949</v>
      </c>
      <c r="K80" s="65">
        <f>'Phase cost, On-truck'!AT85</f>
        <v>6.4447028161678679</v>
      </c>
      <c r="L80" s="84">
        <f t="shared" si="34"/>
        <v>91.983488018266229</v>
      </c>
      <c r="M80" s="71">
        <f>'Phase cost, On-truck'!K85</f>
        <v>729453.48109345126</v>
      </c>
      <c r="N80" s="86">
        <f>'Phase cost, On-truck'!L85</f>
        <v>474144.76271074335</v>
      </c>
      <c r="O80" s="87">
        <f>'Phase cost, On-truck'!M85</f>
        <v>255308.71838270791</v>
      </c>
      <c r="P80" s="88">
        <f>L80-'Phase cost, On-truck'!AM85+'Phase cost, On-truck'!AL85</f>
        <v>103.62344240437953</v>
      </c>
      <c r="Q80" s="88">
        <f>L80-'Phase cost, On-truck'!AM85+'Phase cost, On-truck'!AJ85</f>
        <v>88.437441777444548</v>
      </c>
      <c r="R80" s="89">
        <f>L80-'Phase cost, On-truck'!AM85+'Phase cost, On-truck'!AK85</f>
        <v>98.569002465506486</v>
      </c>
      <c r="S80">
        <f t="shared" si="35"/>
        <v>85</v>
      </c>
      <c r="T80" s="109">
        <f t="shared" si="36"/>
        <v>0</v>
      </c>
      <c r="U80" s="109">
        <f t="shared" si="37"/>
        <v>0</v>
      </c>
      <c r="V80" s="9">
        <f t="shared" si="38"/>
        <v>0</v>
      </c>
      <c r="W80" s="129">
        <f t="shared" si="39"/>
        <v>65</v>
      </c>
      <c r="X80" s="109">
        <f t="shared" si="40"/>
        <v>0</v>
      </c>
      <c r="Y80" s="109">
        <f t="shared" si="41"/>
        <v>0</v>
      </c>
      <c r="Z80" s="110">
        <f t="shared" si="42"/>
        <v>0</v>
      </c>
      <c r="AA80" s="111">
        <f t="shared" si="43"/>
        <v>0</v>
      </c>
      <c r="AB80" s="109">
        <f t="shared" si="44"/>
        <v>0</v>
      </c>
      <c r="AC80" s="110">
        <f t="shared" si="45"/>
        <v>0</v>
      </c>
      <c r="AD80" s="129">
        <f t="shared" si="46"/>
        <v>66</v>
      </c>
      <c r="AE80" s="109">
        <f t="shared" si="47"/>
        <v>729453.48109345126</v>
      </c>
      <c r="AF80" s="109">
        <f t="shared" si="48"/>
        <v>67097675.538042068</v>
      </c>
      <c r="AG80" s="110">
        <f t="shared" si="49"/>
        <v>0.50056905085164294</v>
      </c>
    </row>
    <row r="81" spans="1:33" x14ac:dyDescent="0.25">
      <c r="A81" s="63">
        <f>'Phase cost, On-truck'!A86</f>
        <v>77</v>
      </c>
      <c r="B81" s="63" t="str">
        <f>'Phase cost, On-truck'!B86</f>
        <v>Kitselas Mountain</v>
      </c>
      <c r="C81" s="65">
        <f>'Phase cost, On-truck'!AR86</f>
        <v>10</v>
      </c>
      <c r="D81" s="65">
        <f>'Phase cost, On-truck'!AF86</f>
        <v>8.9490679928243235</v>
      </c>
      <c r="E81" s="65">
        <f>'Phase cost, On-truck'!U86</f>
        <v>46.3</v>
      </c>
      <c r="F81" s="65">
        <f>'Phase cost, On-truck'!AM86</f>
        <v>12.782682229166667</v>
      </c>
      <c r="G81" s="77">
        <f>'Phase cost, On-truck'!AN86</f>
        <v>3.98</v>
      </c>
      <c r="H81" s="65">
        <f>'Phase cost, On-truck'!AO86</f>
        <v>1.5</v>
      </c>
      <c r="I81" s="65">
        <f>'Phase cost, On-truck'!AS86</f>
        <v>1</v>
      </c>
      <c r="J81" s="65">
        <f>'Phase cost, On-truck'!AQ86</f>
        <v>0.9777673518308202</v>
      </c>
      <c r="K81" s="65">
        <f>'Phase cost, On-truck'!AT86</f>
        <v>6.4407614059057448</v>
      </c>
      <c r="L81" s="84">
        <f t="shared" si="34"/>
        <v>91.930278979727561</v>
      </c>
      <c r="M81" s="71">
        <f>'Phase cost, On-truck'!K86</f>
        <v>676069.22192973958</v>
      </c>
      <c r="N81" s="86">
        <f>'Phase cost, On-truck'!L86</f>
        <v>439444.99425433076</v>
      </c>
      <c r="O81" s="87">
        <f>'Phase cost, On-truck'!M86</f>
        <v>236624.22767540882</v>
      </c>
      <c r="P81" s="88">
        <f>L81-'Phase cost, On-truck'!AM86+'Phase cost, On-truck'!AL86</f>
        <v>103.64710487749588</v>
      </c>
      <c r="Q81" s="88">
        <f>L81-'Phase cost, On-truck'!AM86+'Phase cost, On-truck'!AJ86</f>
        <v>88.461104250560894</v>
      </c>
      <c r="R81" s="89">
        <f>L81-'Phase cost, On-truck'!AM86+'Phase cost, On-truck'!AK86</f>
        <v>98.373032048179937</v>
      </c>
      <c r="S81">
        <f t="shared" si="35"/>
        <v>81</v>
      </c>
      <c r="T81" s="109">
        <f t="shared" si="36"/>
        <v>0</v>
      </c>
      <c r="U81" s="109">
        <f t="shared" si="37"/>
        <v>0</v>
      </c>
      <c r="V81" s="9">
        <f t="shared" si="38"/>
        <v>0</v>
      </c>
      <c r="W81" s="129">
        <f t="shared" si="39"/>
        <v>66</v>
      </c>
      <c r="X81" s="109">
        <f t="shared" si="40"/>
        <v>0</v>
      </c>
      <c r="Y81" s="109">
        <f t="shared" si="41"/>
        <v>0</v>
      </c>
      <c r="Z81" s="110">
        <f t="shared" si="42"/>
        <v>0</v>
      </c>
      <c r="AA81" s="111">
        <f t="shared" si="43"/>
        <v>0</v>
      </c>
      <c r="AB81" s="109">
        <f t="shared" si="44"/>
        <v>0</v>
      </c>
      <c r="AC81" s="110">
        <f t="shared" si="45"/>
        <v>0</v>
      </c>
      <c r="AD81" s="129">
        <f t="shared" si="46"/>
        <v>65</v>
      </c>
      <c r="AE81" s="109">
        <f t="shared" si="47"/>
        <v>676069.22192973958</v>
      </c>
      <c r="AF81" s="109">
        <f t="shared" si="48"/>
        <v>62151232.181608304</v>
      </c>
      <c r="AG81" s="110">
        <f t="shared" si="49"/>
        <v>0.4636670801623955</v>
      </c>
    </row>
    <row r="82" spans="1:33" x14ac:dyDescent="0.25">
      <c r="A82" s="63">
        <f>'Phase cost, On-truck'!A87</f>
        <v>78</v>
      </c>
      <c r="B82" s="63" t="str">
        <f>'Phase cost, On-truck'!B87</f>
        <v>Kleanza Creek Lower</v>
      </c>
      <c r="C82" s="65">
        <f>'Phase cost, On-truck'!AR87</f>
        <v>10</v>
      </c>
      <c r="D82" s="65">
        <f>'Phase cost, On-truck'!AF87</f>
        <v>8.9484649761774619</v>
      </c>
      <c r="E82" s="65">
        <f>'Phase cost, On-truck'!U87</f>
        <v>47.8</v>
      </c>
      <c r="F82" s="65">
        <f>'Phase cost, On-truck'!AM87</f>
        <v>17.381743933298321</v>
      </c>
      <c r="G82" s="77">
        <f>'Phase cost, On-truck'!AN87</f>
        <v>3.98</v>
      </c>
      <c r="H82" s="65">
        <f>'Phase cost, On-truck'!AO87</f>
        <v>1.5</v>
      </c>
      <c r="I82" s="65">
        <f>'Phase cost, On-truck'!AS87</f>
        <v>1</v>
      </c>
      <c r="J82" s="65">
        <f>'Phase cost, On-truck'!AQ87</f>
        <v>1.0721725938897257</v>
      </c>
      <c r="K82" s="65">
        <f>'Phase cost, On-truck'!AT87</f>
        <v>6.9361905202692418</v>
      </c>
      <c r="L82" s="84">
        <f t="shared" si="34"/>
        <v>98.618572023634755</v>
      </c>
      <c r="M82" s="71">
        <f>'Phase cost, On-truck'!K87</f>
        <v>1152703.5720965134</v>
      </c>
      <c r="N82" s="86">
        <f>'Phase cost, On-truck'!L87</f>
        <v>633986.96465308242</v>
      </c>
      <c r="O82" s="87">
        <f>'Phase cost, On-truck'!M87</f>
        <v>518716.60744343098</v>
      </c>
      <c r="P82" s="88">
        <f>L82-'Phase cost, On-truck'!AM87+'Phase cost, On-truck'!AL87</f>
        <v>109.33517955760755</v>
      </c>
      <c r="Q82" s="88">
        <f>L82-'Phase cost, On-truck'!AM87+'Phase cost, On-truck'!AJ87</f>
        <v>94.149178930672562</v>
      </c>
      <c r="R82" s="89">
        <f>L82-'Phase cost, On-truck'!AM87+'Phase cost, On-truck'!AK87</f>
        <v>104.08116358169966</v>
      </c>
      <c r="S82">
        <f t="shared" si="35"/>
        <v>109</v>
      </c>
      <c r="T82" s="109">
        <f t="shared" si="36"/>
        <v>0</v>
      </c>
      <c r="U82" s="109">
        <f t="shared" si="37"/>
        <v>0</v>
      </c>
      <c r="V82" s="9">
        <f t="shared" si="38"/>
        <v>0</v>
      </c>
      <c r="W82" s="129">
        <f t="shared" si="39"/>
        <v>101</v>
      </c>
      <c r="X82" s="109">
        <f t="shared" si="40"/>
        <v>0</v>
      </c>
      <c r="Y82" s="109">
        <f t="shared" si="41"/>
        <v>0</v>
      </c>
      <c r="Z82" s="110">
        <f t="shared" si="42"/>
        <v>0</v>
      </c>
      <c r="AA82" s="111">
        <f t="shared" si="43"/>
        <v>0</v>
      </c>
      <c r="AB82" s="109">
        <f t="shared" si="44"/>
        <v>0</v>
      </c>
      <c r="AC82" s="110">
        <f t="shared" si="45"/>
        <v>0</v>
      </c>
      <c r="AD82" s="129">
        <f t="shared" si="46"/>
        <v>112</v>
      </c>
      <c r="AE82" s="109">
        <f t="shared" si="47"/>
        <v>1152703.5720965134</v>
      </c>
      <c r="AF82" s="109">
        <f t="shared" si="48"/>
        <v>113677980.24670106</v>
      </c>
      <c r="AG82" s="110">
        <f t="shared" si="49"/>
        <v>0.84807227997876833</v>
      </c>
    </row>
    <row r="83" spans="1:33" x14ac:dyDescent="0.25">
      <c r="A83" s="63">
        <f>'Phase cost, On-truck'!A88</f>
        <v>79</v>
      </c>
      <c r="B83" s="63" t="str">
        <f>'Phase cost, On-truck'!B88</f>
        <v>Kleanza Creek Upper</v>
      </c>
      <c r="C83" s="65">
        <f>'Phase cost, On-truck'!AR88</f>
        <v>10</v>
      </c>
      <c r="D83" s="65">
        <f>'Phase cost, On-truck'!AF88</f>
        <v>8.9821654276229754</v>
      </c>
      <c r="E83" s="65">
        <f>'Phase cost, On-truck'!U88</f>
        <v>47.8</v>
      </c>
      <c r="F83" s="65">
        <f>'Phase cost, On-truck'!AM88</f>
        <v>15.041194668592441</v>
      </c>
      <c r="G83" s="77">
        <f>'Phase cost, On-truck'!AN88</f>
        <v>3.98</v>
      </c>
      <c r="H83" s="65">
        <f>'Phase cost, On-truck'!AO88</f>
        <v>1.5</v>
      </c>
      <c r="I83" s="65">
        <f>'Phase cost, On-truck'!AS88</f>
        <v>1</v>
      </c>
      <c r="J83" s="65">
        <f>'Phase cost, On-truck'!AQ88</f>
        <v>1.4611309858674693</v>
      </c>
      <c r="K83" s="65">
        <f>'Phase cost, On-truck'!AT88</f>
        <v>6.7827592865666304</v>
      </c>
      <c r="L83" s="84">
        <f t="shared" si="34"/>
        <v>96.547250368649514</v>
      </c>
      <c r="M83" s="71">
        <f>'Phase cost, On-truck'!K88</f>
        <v>817322.31011304585</v>
      </c>
      <c r="N83" s="86">
        <f>'Phase cost, On-truck'!L88</f>
        <v>449527.27056217525</v>
      </c>
      <c r="O83" s="87">
        <f>'Phase cost, On-truck'!M88</f>
        <v>367795.0395508706</v>
      </c>
      <c r="P83" s="88">
        <f>L83-'Phase cost, On-truck'!AM88+'Phase cost, On-truck'!AL88</f>
        <v>107.47663510850467</v>
      </c>
      <c r="Q83" s="88">
        <f>L83-'Phase cost, On-truck'!AM88+'Phase cost, On-truck'!AJ88</f>
        <v>92.290634481569683</v>
      </c>
      <c r="R83" s="89">
        <f>L83-'Phase cost, On-truck'!AM88+'Phase cost, On-truck'!AK88</f>
        <v>101.74978089730264</v>
      </c>
      <c r="S83">
        <f t="shared" si="35"/>
        <v>101</v>
      </c>
      <c r="T83" s="109">
        <f t="shared" si="36"/>
        <v>0</v>
      </c>
      <c r="U83" s="109">
        <f t="shared" si="37"/>
        <v>0</v>
      </c>
      <c r="V83" s="9">
        <f t="shared" si="38"/>
        <v>0</v>
      </c>
      <c r="W83" s="129">
        <f t="shared" si="39"/>
        <v>89</v>
      </c>
      <c r="X83" s="109">
        <f t="shared" si="40"/>
        <v>0</v>
      </c>
      <c r="Y83" s="109">
        <f t="shared" si="41"/>
        <v>0</v>
      </c>
      <c r="Z83" s="110">
        <f t="shared" si="42"/>
        <v>0</v>
      </c>
      <c r="AA83" s="111">
        <f t="shared" si="43"/>
        <v>0</v>
      </c>
      <c r="AB83" s="109">
        <f t="shared" si="44"/>
        <v>0</v>
      </c>
      <c r="AC83" s="110">
        <f t="shared" si="45"/>
        <v>0</v>
      </c>
      <c r="AD83" s="129">
        <f t="shared" si="46"/>
        <v>100</v>
      </c>
      <c r="AE83" s="109">
        <f t="shared" si="47"/>
        <v>817322.31011304585</v>
      </c>
      <c r="AF83" s="109">
        <f t="shared" si="48"/>
        <v>78910221.706367239</v>
      </c>
      <c r="AG83" s="110">
        <f t="shared" si="49"/>
        <v>0.58869423516249553</v>
      </c>
    </row>
    <row r="84" spans="1:33" x14ac:dyDescent="0.25">
      <c r="A84" s="63">
        <f>'Phase cost, On-truck'!A89</f>
        <v>80</v>
      </c>
      <c r="B84" s="63" t="str">
        <f>'Phase cost, On-truck'!B89</f>
        <v>Zymoetz River Upper</v>
      </c>
      <c r="C84" s="65">
        <f>'Phase cost, On-truck'!AR89</f>
        <v>10</v>
      </c>
      <c r="D84" s="65">
        <f>'Phase cost, On-truck'!AF89</f>
        <v>8.6175694967989873</v>
      </c>
      <c r="E84" s="65">
        <f>'Phase cost, On-truck'!U89</f>
        <v>46.3</v>
      </c>
      <c r="F84" s="65">
        <f>'Phase cost, On-truck'!AM89</f>
        <v>17.388591563492064</v>
      </c>
      <c r="G84" s="77">
        <f>'Phase cost, On-truck'!AN89</f>
        <v>3.98</v>
      </c>
      <c r="H84" s="65">
        <f>'Phase cost, On-truck'!AO89</f>
        <v>1.5</v>
      </c>
      <c r="I84" s="65">
        <f>'Phase cost, On-truck'!AS89</f>
        <v>1</v>
      </c>
      <c r="J84" s="65">
        <f>'Phase cost, On-truck'!AQ89</f>
        <v>1.3588275276026065</v>
      </c>
      <c r="K84" s="65">
        <f>'Phase cost, On-truck'!AT89</f>
        <v>6.8131990870314922</v>
      </c>
      <c r="L84" s="84">
        <f t="shared" si="34"/>
        <v>96.958187674925156</v>
      </c>
      <c r="M84" s="71">
        <f>'Phase cost, On-truck'!K89</f>
        <v>1101518.4148051566</v>
      </c>
      <c r="N84" s="86">
        <f>'Phase cost, On-truck'!L89</f>
        <v>660911.04888309399</v>
      </c>
      <c r="O84" s="87">
        <f>'Phase cost, On-truck'!M89</f>
        <v>440607.36592206266</v>
      </c>
      <c r="P84" s="88">
        <f>L84-'Phase cost, On-truck'!AM89+'Phase cost, On-truck'!AL89</f>
        <v>108.13029673836809</v>
      </c>
      <c r="Q84" s="88">
        <f>L84-'Phase cost, On-truck'!AM89+'Phase cost, On-truck'!AJ89</f>
        <v>92.944296111433104</v>
      </c>
      <c r="R84" s="89">
        <f>L84-'Phase cost, On-truck'!AM89+'Phase cost, On-truck'!AK89</f>
        <v>102.97902502016326</v>
      </c>
      <c r="S84">
        <f t="shared" si="35"/>
        <v>104</v>
      </c>
      <c r="T84" s="109">
        <f t="shared" si="36"/>
        <v>0</v>
      </c>
      <c r="U84" s="109">
        <f t="shared" si="37"/>
        <v>0</v>
      </c>
      <c r="V84" s="9">
        <f t="shared" si="38"/>
        <v>0</v>
      </c>
      <c r="W84" s="129">
        <f t="shared" si="39"/>
        <v>94</v>
      </c>
      <c r="X84" s="109">
        <f t="shared" si="40"/>
        <v>0</v>
      </c>
      <c r="Y84" s="109">
        <f t="shared" si="41"/>
        <v>0</v>
      </c>
      <c r="Z84" s="110">
        <f t="shared" si="42"/>
        <v>0</v>
      </c>
      <c r="AA84" s="111">
        <f t="shared" si="43"/>
        <v>0</v>
      </c>
      <c r="AB84" s="109">
        <f t="shared" si="44"/>
        <v>0</v>
      </c>
      <c r="AC84" s="110">
        <f t="shared" si="45"/>
        <v>0</v>
      </c>
      <c r="AD84" s="129">
        <f t="shared" si="46"/>
        <v>104</v>
      </c>
      <c r="AE84" s="109">
        <f t="shared" si="47"/>
        <v>1101518.4148051566</v>
      </c>
      <c r="AF84" s="109">
        <f t="shared" si="48"/>
        <v>106801229.19006443</v>
      </c>
      <c r="AG84" s="110">
        <f t="shared" si="49"/>
        <v>0.79676962721530598</v>
      </c>
    </row>
    <row r="85" spans="1:33" x14ac:dyDescent="0.25">
      <c r="A85" s="63">
        <f>'Phase cost, On-truck'!A90</f>
        <v>81</v>
      </c>
      <c r="B85" s="63" t="str">
        <f>'Phase cost, On-truck'!B90</f>
        <v>Zymoetz River Lower</v>
      </c>
      <c r="C85" s="65">
        <f>'Phase cost, On-truck'!AR90</f>
        <v>10</v>
      </c>
      <c r="D85" s="65">
        <f>'Phase cost, On-truck'!AF90</f>
        <v>8.6739146632142834</v>
      </c>
      <c r="E85" s="65">
        <f>'Phase cost, On-truck'!U90</f>
        <v>46.3</v>
      </c>
      <c r="F85" s="65">
        <f>'Phase cost, On-truck'!AM90</f>
        <v>14.6630388968254</v>
      </c>
      <c r="G85" s="77">
        <f>'Phase cost, On-truck'!AN90</f>
        <v>3.98</v>
      </c>
      <c r="H85" s="65">
        <f>'Phase cost, On-truck'!AO90</f>
        <v>1.5</v>
      </c>
      <c r="I85" s="65">
        <f>'Phase cost, On-truck'!AS90</f>
        <v>1</v>
      </c>
      <c r="J85" s="65">
        <f>'Phase cost, On-truck'!AQ90</f>
        <v>1.214268308022993</v>
      </c>
      <c r="K85" s="65">
        <f>'Phase cost, On-truck'!AT90</f>
        <v>6.5880977494450148</v>
      </c>
      <c r="L85" s="84">
        <f t="shared" si="34"/>
        <v>93.919319617507696</v>
      </c>
      <c r="M85" s="71">
        <f>'Phase cost, On-truck'!K90</f>
        <v>1169574.6472487387</v>
      </c>
      <c r="N85" s="86">
        <f>'Phase cost, On-truck'!L90</f>
        <v>701744.78834924323</v>
      </c>
      <c r="O85" s="87">
        <f>'Phase cost, On-truck'!M90</f>
        <v>467829.85889949551</v>
      </c>
      <c r="P85" s="88">
        <f>L85-'Phase cost, On-truck'!AM90+'Phase cost, On-truck'!AL90</f>
        <v>105.31392277618872</v>
      </c>
      <c r="Q85" s="88">
        <f>L85-'Phase cost, On-truck'!AM90+'Phase cost, On-truck'!AJ90</f>
        <v>90.127922149253735</v>
      </c>
      <c r="R85" s="89">
        <f>L85-'Phase cost, On-truck'!AM90+'Phase cost, On-truck'!AK90</f>
        <v>99.606415819888653</v>
      </c>
      <c r="S85">
        <f t="shared" si="35"/>
        <v>89</v>
      </c>
      <c r="T85" s="109">
        <f t="shared" si="36"/>
        <v>0</v>
      </c>
      <c r="U85" s="109">
        <f t="shared" si="37"/>
        <v>0</v>
      </c>
      <c r="V85" s="9">
        <f t="shared" si="38"/>
        <v>0</v>
      </c>
      <c r="W85" s="129">
        <f t="shared" si="39"/>
        <v>72</v>
      </c>
      <c r="X85" s="109">
        <f t="shared" si="40"/>
        <v>0</v>
      </c>
      <c r="Y85" s="109">
        <f t="shared" si="41"/>
        <v>0</v>
      </c>
      <c r="Z85" s="110">
        <f t="shared" si="42"/>
        <v>0</v>
      </c>
      <c r="AA85" s="111">
        <f t="shared" si="43"/>
        <v>0</v>
      </c>
      <c r="AB85" s="109">
        <f t="shared" si="44"/>
        <v>0</v>
      </c>
      <c r="AC85" s="110">
        <f t="shared" si="45"/>
        <v>0</v>
      </c>
      <c r="AD85" s="129">
        <f t="shared" si="46"/>
        <v>79</v>
      </c>
      <c r="AE85" s="109">
        <f t="shared" si="47"/>
        <v>1169574.6472487387</v>
      </c>
      <c r="AF85" s="109">
        <f t="shared" si="48"/>
        <v>109845655.1114881</v>
      </c>
      <c r="AG85" s="110">
        <f t="shared" si="49"/>
        <v>0.81948196980623766</v>
      </c>
    </row>
    <row r="86" spans="1:33" x14ac:dyDescent="0.25">
      <c r="A86" s="63">
        <f>'Phase cost, On-truck'!A91</f>
        <v>82</v>
      </c>
      <c r="B86" s="63" t="str">
        <f>'Phase cost, On-truck'!B91</f>
        <v>Clore River Lower</v>
      </c>
      <c r="C86" s="65">
        <f>'Phase cost, On-truck'!AR91</f>
        <v>10</v>
      </c>
      <c r="D86" s="65">
        <f>'Phase cost, On-truck'!AF91</f>
        <v>8.3088662207914137</v>
      </c>
      <c r="E86" s="65">
        <f>'Phase cost, On-truck'!U91</f>
        <v>39.65</v>
      </c>
      <c r="F86" s="65">
        <f>'Phase cost, On-truck'!AM91</f>
        <v>17.388591563492064</v>
      </c>
      <c r="G86" s="77">
        <f>'Phase cost, On-truck'!AN91</f>
        <v>3.98</v>
      </c>
      <c r="H86" s="65">
        <f>'Phase cost, On-truck'!AO91</f>
        <v>1.5</v>
      </c>
      <c r="I86" s="65">
        <f>'Phase cost, On-truck'!AS91</f>
        <v>1</v>
      </c>
      <c r="J86" s="65">
        <f>'Phase cost, On-truck'!AQ91</f>
        <v>1.3165548782646308</v>
      </c>
      <c r="K86" s="65">
        <f>'Phase cost, On-truck'!AT91</f>
        <v>6.2531210130038488</v>
      </c>
      <c r="L86" s="84">
        <f t="shared" si="34"/>
        <v>89.397133675551956</v>
      </c>
      <c r="M86" s="71">
        <f>'Phase cost, On-truck'!K91</f>
        <v>1519579.3206433419</v>
      </c>
      <c r="N86" s="86">
        <f>'Phase cost, On-truck'!L91</f>
        <v>911747.5923860051</v>
      </c>
      <c r="O86" s="87">
        <f>'Phase cost, On-truck'!M91</f>
        <v>607831.72825733677</v>
      </c>
      <c r="P86" s="88">
        <f>L86-'Phase cost, On-truck'!AM91+'Phase cost, On-truck'!AL91</f>
        <v>100.56924273899489</v>
      </c>
      <c r="Q86" s="88">
        <f>L86-'Phase cost, On-truck'!AM91+'Phase cost, On-truck'!AJ91</f>
        <v>85.383242112059904</v>
      </c>
      <c r="R86" s="89">
        <f>L86-'Phase cost, On-truck'!AM91+'Phase cost, On-truck'!AK91</f>
        <v>95.417971020790063</v>
      </c>
      <c r="S86">
        <f t="shared" si="35"/>
        <v>68</v>
      </c>
      <c r="T86" s="109">
        <f t="shared" si="36"/>
        <v>0</v>
      </c>
      <c r="U86" s="109">
        <f t="shared" si="37"/>
        <v>0</v>
      </c>
      <c r="V86" s="9">
        <f t="shared" si="38"/>
        <v>0</v>
      </c>
      <c r="W86" s="129">
        <f t="shared" si="39"/>
        <v>44</v>
      </c>
      <c r="X86" s="109">
        <f t="shared" si="40"/>
        <v>0</v>
      </c>
      <c r="Y86" s="109">
        <f t="shared" si="41"/>
        <v>0</v>
      </c>
      <c r="Z86" s="110">
        <f t="shared" si="42"/>
        <v>0</v>
      </c>
      <c r="AA86" s="111">
        <f t="shared" si="43"/>
        <v>0</v>
      </c>
      <c r="AB86" s="109">
        <f t="shared" si="44"/>
        <v>0</v>
      </c>
      <c r="AC86" s="110">
        <f t="shared" si="45"/>
        <v>0</v>
      </c>
      <c r="AD86" s="129">
        <f t="shared" si="46"/>
        <v>55</v>
      </c>
      <c r="AE86" s="109">
        <f t="shared" si="47"/>
        <v>1519579.3206433419</v>
      </c>
      <c r="AF86" s="109">
        <f t="shared" si="48"/>
        <v>135846035.65815726</v>
      </c>
      <c r="AG86" s="110">
        <f t="shared" si="49"/>
        <v>1.013452710337311</v>
      </c>
    </row>
    <row r="87" spans="1:33" x14ac:dyDescent="0.25">
      <c r="A87" s="63">
        <f>'Phase cost, On-truck'!A92</f>
        <v>83</v>
      </c>
      <c r="B87" s="63" t="str">
        <f>'Phase cost, On-truck'!B92</f>
        <v>Kitnayakwa River</v>
      </c>
      <c r="C87" s="65">
        <f>'Phase cost, On-truck'!AR92</f>
        <v>10</v>
      </c>
      <c r="D87" s="65">
        <f>'Phase cost, On-truck'!AF92</f>
        <v>8.2407518711071805</v>
      </c>
      <c r="E87" s="65">
        <f>'Phase cost, On-truck'!U92</f>
        <v>39.65</v>
      </c>
      <c r="F87" s="65">
        <f>'Phase cost, On-truck'!AM92</f>
        <v>22.344015080357142</v>
      </c>
      <c r="G87" s="77">
        <f>'Phase cost, On-truck'!AN92</f>
        <v>3.98</v>
      </c>
      <c r="H87" s="65">
        <f>'Phase cost, On-truck'!AO92</f>
        <v>1.5</v>
      </c>
      <c r="I87" s="65">
        <f>'Phase cost, On-truck'!AS92</f>
        <v>1</v>
      </c>
      <c r="J87" s="65">
        <f>'Phase cost, On-truck'!AQ92</f>
        <v>2.2858283859591007</v>
      </c>
      <c r="K87" s="65">
        <f>'Phase cost, On-truck'!AT92</f>
        <v>6.7216476269938745</v>
      </c>
      <c r="L87" s="84">
        <f t="shared" si="34"/>
        <v>95.722242964417305</v>
      </c>
      <c r="M87" s="71">
        <f>'Phase cost, On-truck'!K92</f>
        <v>1480425.1871718194</v>
      </c>
      <c r="N87" s="86">
        <f>'Phase cost, On-truck'!L92</f>
        <v>814233.85294450074</v>
      </c>
      <c r="O87" s="87">
        <f>'Phase cost, On-truck'!M92</f>
        <v>666191.33422731864</v>
      </c>
      <c r="P87" s="88">
        <f>L87-'Phase cost, On-truck'!AM92+'Phase cost, On-truck'!AL92</f>
        <v>105.98773493956659</v>
      </c>
      <c r="Q87" s="88">
        <f>L87-'Phase cost, On-truck'!AM92+'Phase cost, On-truck'!AJ92</f>
        <v>90.801734312631595</v>
      </c>
      <c r="R87" s="89">
        <f>L87-'Phase cost, On-truck'!AM92+'Phase cost, On-truck'!AK92</f>
        <v>101.73619798326652</v>
      </c>
      <c r="S87">
        <f t="shared" si="35"/>
        <v>100</v>
      </c>
      <c r="T87" s="109">
        <f t="shared" si="36"/>
        <v>0</v>
      </c>
      <c r="U87" s="109">
        <f t="shared" si="37"/>
        <v>0</v>
      </c>
      <c r="V87" s="9">
        <f t="shared" si="38"/>
        <v>0</v>
      </c>
      <c r="W87" s="129">
        <f t="shared" si="39"/>
        <v>74</v>
      </c>
      <c r="X87" s="109">
        <f t="shared" si="40"/>
        <v>0</v>
      </c>
      <c r="Y87" s="109">
        <f t="shared" si="41"/>
        <v>0</v>
      </c>
      <c r="Z87" s="110">
        <f t="shared" si="42"/>
        <v>0</v>
      </c>
      <c r="AA87" s="111">
        <f t="shared" si="43"/>
        <v>0</v>
      </c>
      <c r="AB87" s="109">
        <f t="shared" si="44"/>
        <v>0</v>
      </c>
      <c r="AC87" s="110">
        <f t="shared" si="45"/>
        <v>0</v>
      </c>
      <c r="AD87" s="129">
        <f t="shared" si="46"/>
        <v>94</v>
      </c>
      <c r="AE87" s="109">
        <f t="shared" si="47"/>
        <v>1480425.1871718194</v>
      </c>
      <c r="AF87" s="109">
        <f t="shared" si="48"/>
        <v>141709619.45710385</v>
      </c>
      <c r="AG87" s="110">
        <f t="shared" si="49"/>
        <v>1.0571968274515267</v>
      </c>
    </row>
    <row r="88" spans="1:33" x14ac:dyDescent="0.25">
      <c r="A88" s="63">
        <f>'Phase cost, On-truck'!A93</f>
        <v>84</v>
      </c>
      <c r="B88" s="63" t="str">
        <f>'Phase cost, On-truck'!B93</f>
        <v>Nilah Creek</v>
      </c>
      <c r="C88" s="65">
        <f>'Phase cost, On-truck'!AR93</f>
        <v>10</v>
      </c>
      <c r="D88" s="65">
        <f>'Phase cost, On-truck'!AF93</f>
        <v>7.9376596003846647</v>
      </c>
      <c r="E88" s="65">
        <f>'Phase cost, On-truck'!U93</f>
        <v>33.75</v>
      </c>
      <c r="F88" s="65">
        <f>'Phase cost, On-truck'!AM93</f>
        <v>21.252985580357144</v>
      </c>
      <c r="G88" s="77">
        <f>'Phase cost, On-truck'!AN93</f>
        <v>3.98</v>
      </c>
      <c r="H88" s="65">
        <f>'Phase cost, On-truck'!AO93</f>
        <v>1.5</v>
      </c>
      <c r="I88" s="65">
        <f>'Phase cost, On-truck'!AS93</f>
        <v>1</v>
      </c>
      <c r="J88" s="65">
        <f>'Phase cost, On-truck'!AQ93</f>
        <v>1.335569268630838</v>
      </c>
      <c r="K88" s="65">
        <f>'Phase cost, On-truck'!AT93</f>
        <v>6.0620971559498118</v>
      </c>
      <c r="L88" s="84">
        <f t="shared" si="34"/>
        <v>86.818311605322464</v>
      </c>
      <c r="M88" s="71">
        <f>'Phase cost, On-truck'!K93</f>
        <v>348091.66280403454</v>
      </c>
      <c r="N88" s="86">
        <f>'Phase cost, On-truck'!L93</f>
        <v>191450.41454221902</v>
      </c>
      <c r="O88" s="87">
        <f>'Phase cost, On-truck'!M93</f>
        <v>156641.24826181552</v>
      </c>
      <c r="P88" s="88">
        <f>L88-'Phase cost, On-truck'!AM93+'Phase cost, On-truck'!AL93</f>
        <v>97.182988080471731</v>
      </c>
      <c r="Q88" s="88">
        <f>L88-'Phase cost, On-truck'!AM93+'Phase cost, On-truck'!AJ93</f>
        <v>81.996987453536747</v>
      </c>
      <c r="R88" s="89">
        <f>L88-'Phase cost, On-truck'!AM93+'Phase cost, On-truck'!AK93</f>
        <v>92.711041124171672</v>
      </c>
      <c r="S88">
        <f t="shared" si="35"/>
        <v>53</v>
      </c>
      <c r="T88" s="109">
        <f t="shared" si="36"/>
        <v>0</v>
      </c>
      <c r="U88" s="109">
        <f t="shared" si="37"/>
        <v>0</v>
      </c>
      <c r="V88" s="9">
        <f t="shared" si="38"/>
        <v>0</v>
      </c>
      <c r="W88" s="129">
        <f t="shared" si="39"/>
        <v>33</v>
      </c>
      <c r="X88" s="109">
        <f t="shared" si="40"/>
        <v>0</v>
      </c>
      <c r="Y88" s="109">
        <f t="shared" si="41"/>
        <v>0</v>
      </c>
      <c r="Z88" s="110">
        <f t="shared" si="42"/>
        <v>0</v>
      </c>
      <c r="AA88" s="111">
        <f t="shared" si="43"/>
        <v>0</v>
      </c>
      <c r="AB88" s="109">
        <f t="shared" si="44"/>
        <v>0</v>
      </c>
      <c r="AC88" s="110">
        <f t="shared" si="45"/>
        <v>0</v>
      </c>
      <c r="AD88" s="129">
        <f t="shared" si="46"/>
        <v>43</v>
      </c>
      <c r="AE88" s="109">
        <f t="shared" si="47"/>
        <v>348091.66280403454</v>
      </c>
      <c r="AF88" s="109">
        <f t="shared" si="48"/>
        <v>30220730.448535506</v>
      </c>
      <c r="AG88" s="110">
        <f t="shared" si="49"/>
        <v>0.22545583338561345</v>
      </c>
    </row>
    <row r="89" spans="1:33" x14ac:dyDescent="0.25">
      <c r="A89" s="63">
        <f>'Phase cost, On-truck'!A94</f>
        <v>85</v>
      </c>
      <c r="B89" s="63" t="str">
        <f>'Phase cost, On-truck'!B94</f>
        <v>Limonite Creek</v>
      </c>
      <c r="C89" s="65">
        <f>'Phase cost, On-truck'!AR94</f>
        <v>10</v>
      </c>
      <c r="D89" s="65">
        <f>'Phase cost, On-truck'!AF94</f>
        <v>7.7246456618294301</v>
      </c>
      <c r="E89" s="65">
        <f>'Phase cost, On-truck'!U94</f>
        <v>40.400000000000006</v>
      </c>
      <c r="F89" s="65">
        <f>'Phase cost, On-truck'!AM94</f>
        <v>20.181580213293646</v>
      </c>
      <c r="G89" s="77">
        <f>'Phase cost, On-truck'!AN94</f>
        <v>3.98</v>
      </c>
      <c r="H89" s="65">
        <f>'Phase cost, On-truck'!AO94</f>
        <v>1.5</v>
      </c>
      <c r="I89" s="65">
        <f>'Phase cost, On-truck'!AS94</f>
        <v>1</v>
      </c>
      <c r="J89" s="65">
        <f>'Phase cost, On-truck'!AQ94</f>
        <v>1.2556241028384183</v>
      </c>
      <c r="K89" s="65">
        <f>'Phase cost, On-truck'!AT94</f>
        <v>6.4849479982369198</v>
      </c>
      <c r="L89" s="84">
        <f t="shared" si="34"/>
        <v>92.526797976198424</v>
      </c>
      <c r="M89" s="71">
        <f>'Phase cost, On-truck'!K94</f>
        <v>798433.05029421998</v>
      </c>
      <c r="N89" s="86">
        <f>'Phase cost, On-truck'!L94</f>
        <v>518981.482691243</v>
      </c>
      <c r="O89" s="87">
        <f>'Phase cost, On-truck'!M94</f>
        <v>279451.56760297698</v>
      </c>
      <c r="P89" s="88">
        <f>L89-'Phase cost, On-truck'!AM94+'Phase cost, On-truck'!AL94</f>
        <v>103.9628798184112</v>
      </c>
      <c r="Q89" s="88">
        <f>L89-'Phase cost, On-truck'!AM94+'Phase cost, On-truck'!AJ94</f>
        <v>88.776879191476212</v>
      </c>
      <c r="R89" s="89">
        <f>L89-'Phase cost, On-truck'!AM94+'Phase cost, On-truck'!AK94</f>
        <v>99.490932862111137</v>
      </c>
      <c r="S89">
        <f t="shared" si="35"/>
        <v>88</v>
      </c>
      <c r="T89" s="109">
        <f t="shared" si="36"/>
        <v>0</v>
      </c>
      <c r="U89" s="109">
        <f t="shared" si="37"/>
        <v>0</v>
      </c>
      <c r="V89" s="9">
        <f t="shared" si="38"/>
        <v>0</v>
      </c>
      <c r="W89" s="129">
        <f t="shared" si="39"/>
        <v>67</v>
      </c>
      <c r="X89" s="109">
        <f t="shared" si="40"/>
        <v>0</v>
      </c>
      <c r="Y89" s="109">
        <f t="shared" si="41"/>
        <v>0</v>
      </c>
      <c r="Z89" s="110">
        <f t="shared" si="42"/>
        <v>0</v>
      </c>
      <c r="AA89" s="111">
        <f t="shared" si="43"/>
        <v>0</v>
      </c>
      <c r="AB89" s="109">
        <f t="shared" si="44"/>
        <v>0</v>
      </c>
      <c r="AC89" s="110">
        <f t="shared" si="45"/>
        <v>0</v>
      </c>
      <c r="AD89" s="129">
        <f t="shared" si="46"/>
        <v>70</v>
      </c>
      <c r="AE89" s="109">
        <f t="shared" si="47"/>
        <v>798433.05029421998</v>
      </c>
      <c r="AF89" s="109">
        <f t="shared" si="48"/>
        <v>73876453.542093173</v>
      </c>
      <c r="AG89" s="110">
        <f t="shared" si="49"/>
        <v>0.55114079486828926</v>
      </c>
    </row>
    <row r="90" spans="1:33" x14ac:dyDescent="0.25">
      <c r="A90" s="63">
        <f>'Phase cost, On-truck'!A95</f>
        <v>86</v>
      </c>
      <c r="B90" s="63" t="str">
        <f>'Phase cost, On-truck'!B95</f>
        <v>Clore River Mid</v>
      </c>
      <c r="C90" s="65">
        <f>'Phase cost, On-truck'!AR95</f>
        <v>10</v>
      </c>
      <c r="D90" s="65">
        <f>'Phase cost, On-truck'!AF95</f>
        <v>8.2911545995251359</v>
      </c>
      <c r="E90" s="65">
        <f>'Phase cost, On-truck'!U95</f>
        <v>39.65</v>
      </c>
      <c r="F90" s="65">
        <f>'Phase cost, On-truck'!AM95</f>
        <v>21.158388723214291</v>
      </c>
      <c r="G90" s="77">
        <f>'Phase cost, On-truck'!AN95</f>
        <v>3.98</v>
      </c>
      <c r="H90" s="65">
        <f>'Phase cost, On-truck'!AO95</f>
        <v>1.5</v>
      </c>
      <c r="I90" s="65">
        <f>'Phase cost, On-truck'!AS95</f>
        <v>1</v>
      </c>
      <c r="J90" s="65">
        <f>'Phase cost, On-truck'!AQ95</f>
        <v>1.6196126393117536</v>
      </c>
      <c r="K90" s="65">
        <f>'Phase cost, On-truck'!AT95</f>
        <v>6.5775324769640946</v>
      </c>
      <c r="L90" s="84">
        <f t="shared" si="34"/>
        <v>93.776688439015274</v>
      </c>
      <c r="M90" s="71">
        <f>'Phase cost, On-truck'!K95</f>
        <v>812760.35770757066</v>
      </c>
      <c r="N90" s="86">
        <f>'Phase cost, On-truck'!L95</f>
        <v>447018.19673916389</v>
      </c>
      <c r="O90" s="87">
        <f>'Phase cost, On-truck'!M95</f>
        <v>365742.16096840677</v>
      </c>
      <c r="P90" s="88">
        <f>L90-'Phase cost, On-truck'!AM95+'Phase cost, On-truck'!AL95</f>
        <v>104.14996462845026</v>
      </c>
      <c r="Q90" s="88">
        <f>L90-'Phase cost, On-truck'!AM95+'Phase cost, On-truck'!AJ95</f>
        <v>88.963964001515279</v>
      </c>
      <c r="R90" s="89">
        <f>L90-'Phase cost, On-truck'!AM95+'Phase cost, On-truck'!AK95</f>
        <v>99.658907195959728</v>
      </c>
      <c r="S90">
        <f t="shared" si="35"/>
        <v>90</v>
      </c>
      <c r="T90" s="109">
        <f t="shared" si="36"/>
        <v>0</v>
      </c>
      <c r="U90" s="109">
        <f t="shared" si="37"/>
        <v>0</v>
      </c>
      <c r="V90" s="9">
        <f t="shared" si="38"/>
        <v>0</v>
      </c>
      <c r="W90" s="129">
        <f t="shared" si="39"/>
        <v>68</v>
      </c>
      <c r="X90" s="109">
        <f t="shared" si="40"/>
        <v>0</v>
      </c>
      <c r="Y90" s="109">
        <f t="shared" si="41"/>
        <v>0</v>
      </c>
      <c r="Z90" s="110">
        <f t="shared" si="42"/>
        <v>0</v>
      </c>
      <c r="AA90" s="111">
        <f t="shared" si="43"/>
        <v>0</v>
      </c>
      <c r="AB90" s="109">
        <f t="shared" si="44"/>
        <v>0</v>
      </c>
      <c r="AC90" s="110">
        <f t="shared" si="45"/>
        <v>0</v>
      </c>
      <c r="AD90" s="129">
        <f t="shared" si="46"/>
        <v>78</v>
      </c>
      <c r="AE90" s="109">
        <f t="shared" si="47"/>
        <v>812760.35770757066</v>
      </c>
      <c r="AF90" s="109">
        <f t="shared" si="48"/>
        <v>76217974.84032546</v>
      </c>
      <c r="AG90" s="110">
        <f t="shared" si="49"/>
        <v>0.56860925535378715</v>
      </c>
    </row>
    <row r="91" spans="1:33" x14ac:dyDescent="0.25">
      <c r="A91" s="63">
        <f>'Phase cost, On-truck'!A96</f>
        <v>87</v>
      </c>
      <c r="B91" s="63" t="str">
        <f>'Phase cost, On-truck'!B96</f>
        <v>Hunter Creek</v>
      </c>
      <c r="C91" s="65">
        <f>'Phase cost, On-truck'!AR96</f>
        <v>10</v>
      </c>
      <c r="D91" s="65">
        <f>'Phase cost, On-truck'!AF96</f>
        <v>8.125</v>
      </c>
      <c r="E91" s="65">
        <f>'Phase cost, On-truck'!U96</f>
        <v>43.4</v>
      </c>
      <c r="F91" s="65">
        <f>'Phase cost, On-truck'!AM96</f>
        <v>13.388713408730162</v>
      </c>
      <c r="G91" s="77">
        <f>'Phase cost, On-truck'!AN96</f>
        <v>3.98</v>
      </c>
      <c r="H91" s="65">
        <f>'Phase cost, On-truck'!AO96</f>
        <v>1.5</v>
      </c>
      <c r="I91" s="65">
        <f>'Phase cost, On-truck'!AS96</f>
        <v>1</v>
      </c>
      <c r="J91" s="65">
        <f>'Phase cost, On-truck'!AQ96</f>
        <v>0.68463782130797957</v>
      </c>
      <c r="K91" s="65">
        <f>'Phase cost, On-truck'!AT96</f>
        <v>6.1678680984030505</v>
      </c>
      <c r="L91" s="84">
        <f t="shared" si="34"/>
        <v>88.246219328441185</v>
      </c>
      <c r="M91" s="71">
        <f>'Phase cost, On-truck'!K96</f>
        <v>10194.691453892246</v>
      </c>
      <c r="N91" s="86">
        <f>'Phase cost, On-truck'!L96</f>
        <v>6116.8148723353479</v>
      </c>
      <c r="O91" s="87">
        <f>'Phase cost, On-truck'!M96</f>
        <v>4077.8765815568986</v>
      </c>
      <c r="P91" s="88">
        <f>L91-'Phase cost, On-truck'!AM96+'Phase cost, On-truck'!AL96</f>
        <v>102.14454315378887</v>
      </c>
      <c r="Q91" s="88">
        <f>L91-'Phase cost, On-truck'!AM96+'Phase cost, On-truck'!AJ96</f>
        <v>86.95854252685389</v>
      </c>
      <c r="R91" s="89">
        <f>L91-'Phase cost, On-truck'!AM96+'Phase cost, On-truck'!AK96</f>
        <v>90.17773453082215</v>
      </c>
      <c r="S91">
        <f t="shared" si="35"/>
        <v>43</v>
      </c>
      <c r="T91" s="109">
        <f t="shared" si="36"/>
        <v>0</v>
      </c>
      <c r="U91" s="109">
        <f t="shared" si="37"/>
        <v>0</v>
      </c>
      <c r="V91" s="9">
        <f t="shared" si="38"/>
        <v>0</v>
      </c>
      <c r="W91" s="129">
        <f t="shared" si="39"/>
        <v>49</v>
      </c>
      <c r="X91" s="109">
        <f t="shared" si="40"/>
        <v>0</v>
      </c>
      <c r="Y91" s="109">
        <f t="shared" si="41"/>
        <v>0</v>
      </c>
      <c r="Z91" s="110">
        <f t="shared" si="42"/>
        <v>0</v>
      </c>
      <c r="AA91" s="111">
        <f t="shared" si="43"/>
        <v>0</v>
      </c>
      <c r="AB91" s="109">
        <f t="shared" si="44"/>
        <v>0</v>
      </c>
      <c r="AC91" s="110">
        <f t="shared" si="45"/>
        <v>0</v>
      </c>
      <c r="AD91" s="129">
        <f t="shared" si="46"/>
        <v>50</v>
      </c>
      <c r="AE91" s="109">
        <f t="shared" si="47"/>
        <v>10194.691453892246</v>
      </c>
      <c r="AF91" s="109">
        <f t="shared" si="48"/>
        <v>899642.97802596015</v>
      </c>
      <c r="AG91" s="110">
        <f t="shared" si="49"/>
        <v>6.7116100223244962E-3</v>
      </c>
    </row>
    <row r="92" spans="1:33" x14ac:dyDescent="0.25">
      <c r="A92" s="63">
        <f>'Phase cost, On-truck'!A97</f>
        <v>88</v>
      </c>
      <c r="B92" s="63" t="str">
        <f>'Phase cost, On-truck'!B97</f>
        <v>Chist Creek Upper</v>
      </c>
      <c r="C92" s="65">
        <f>'Phase cost, On-truck'!AR97</f>
        <v>10</v>
      </c>
      <c r="D92" s="65">
        <f>'Phase cost, On-truck'!AF97</f>
        <v>8.875</v>
      </c>
      <c r="E92" s="65">
        <f>'Phase cost, On-truck'!U97</f>
        <v>43.4</v>
      </c>
      <c r="F92" s="65">
        <f>'Phase cost, On-truck'!AM97</f>
        <v>10.753517932539685</v>
      </c>
      <c r="G92" s="77">
        <f>'Phase cost, On-truck'!AN97</f>
        <v>3.98</v>
      </c>
      <c r="H92" s="65">
        <f>'Phase cost, On-truck'!AO97</f>
        <v>1.5</v>
      </c>
      <c r="I92" s="65">
        <f>'Phase cost, On-truck'!AS97</f>
        <v>1</v>
      </c>
      <c r="J92" s="65">
        <f>'Phase cost, On-truck'!AQ97</f>
        <v>1.0556433402070118</v>
      </c>
      <c r="K92" s="65">
        <f>'Phase cost, On-truck'!AT97</f>
        <v>6.0467329018197358</v>
      </c>
      <c r="L92" s="84">
        <f t="shared" si="34"/>
        <v>86.61089417456644</v>
      </c>
      <c r="M92" s="71">
        <f>'Phase cost, On-truck'!K97</f>
        <v>169752.16389352572</v>
      </c>
      <c r="N92" s="86">
        <f>'Phase cost, On-truck'!L97</f>
        <v>101851.29833611543</v>
      </c>
      <c r="O92" s="87">
        <f>'Phase cost, On-truck'!M97</f>
        <v>67900.865557410289</v>
      </c>
      <c r="P92" s="88">
        <f>L92-'Phase cost, On-truck'!AM97+'Phase cost, On-truck'!AL97</f>
        <v>100.57042419039031</v>
      </c>
      <c r="Q92" s="88">
        <f>L92-'Phase cost, On-truck'!AM97+'Phase cost, On-truck'!AJ97</f>
        <v>85.384423563455329</v>
      </c>
      <c r="R92" s="89">
        <f>L92-'Phase cost, On-truck'!AM97+'Phase cost, On-truck'!AK97</f>
        <v>88.450600091233113</v>
      </c>
      <c r="S92">
        <f t="shared" si="35"/>
        <v>33</v>
      </c>
      <c r="T92" s="109">
        <f t="shared" si="36"/>
        <v>0</v>
      </c>
      <c r="U92" s="109">
        <f t="shared" si="37"/>
        <v>0</v>
      </c>
      <c r="V92" s="9">
        <f t="shared" si="38"/>
        <v>0</v>
      </c>
      <c r="W92" s="129">
        <f t="shared" si="39"/>
        <v>45</v>
      </c>
      <c r="X92" s="109">
        <f t="shared" si="40"/>
        <v>0</v>
      </c>
      <c r="Y92" s="109">
        <f t="shared" si="41"/>
        <v>0</v>
      </c>
      <c r="Z92" s="110">
        <f t="shared" si="42"/>
        <v>0</v>
      </c>
      <c r="AA92" s="111">
        <f t="shared" si="43"/>
        <v>0</v>
      </c>
      <c r="AB92" s="109">
        <f t="shared" si="44"/>
        <v>0</v>
      </c>
      <c r="AC92" s="110">
        <f t="shared" si="45"/>
        <v>0</v>
      </c>
      <c r="AD92" s="129">
        <f t="shared" si="46"/>
        <v>42</v>
      </c>
      <c r="AE92" s="109">
        <f t="shared" si="47"/>
        <v>169752.16389352572</v>
      </c>
      <c r="AF92" s="109">
        <f t="shared" si="48"/>
        <v>14702386.702885814</v>
      </c>
      <c r="AG92" s="110">
        <f t="shared" si="49"/>
        <v>0.10968427293647082</v>
      </c>
    </row>
    <row r="93" spans="1:33" x14ac:dyDescent="0.25">
      <c r="A93" s="63">
        <f>'Phase cost, On-truck'!A98</f>
        <v>89</v>
      </c>
      <c r="B93" s="63" t="str">
        <f>'Phase cost, On-truck'!B98</f>
        <v>Williams Creek Upper</v>
      </c>
      <c r="C93" s="65">
        <f>'Phase cost, On-truck'!AR98</f>
        <v>10</v>
      </c>
      <c r="D93" s="65">
        <f>'Phase cost, On-truck'!AF98</f>
        <v>9.2223093793765241</v>
      </c>
      <c r="E93" s="65">
        <f>'Phase cost, On-truck'!U98</f>
        <v>43.4</v>
      </c>
      <c r="F93" s="65">
        <f>'Phase cost, On-truck'!AM98</f>
        <v>13.469678455357146</v>
      </c>
      <c r="G93" s="77">
        <f>'Phase cost, On-truck'!AN98</f>
        <v>3.98</v>
      </c>
      <c r="H93" s="65">
        <f>'Phase cost, On-truck'!AO98</f>
        <v>1.5</v>
      </c>
      <c r="I93" s="65">
        <f>'Phase cost, On-truck'!AS98</f>
        <v>1</v>
      </c>
      <c r="J93" s="65">
        <f>'Phase cost, On-truck'!AQ98</f>
        <v>1.0769340604216622</v>
      </c>
      <c r="K93" s="65">
        <f>'Phase cost, On-truck'!AT98</f>
        <v>6.2935137516124273</v>
      </c>
      <c r="L93" s="84">
        <f t="shared" si="34"/>
        <v>89.942435646767763</v>
      </c>
      <c r="M93" s="71">
        <f>'Phase cost, On-truck'!K98</f>
        <v>356645.41250458441</v>
      </c>
      <c r="N93" s="86">
        <f>'Phase cost, On-truck'!L98</f>
        <v>196154.97687752143</v>
      </c>
      <c r="O93" s="87">
        <f>'Phase cost, On-truck'!M98</f>
        <v>160490.43562706298</v>
      </c>
      <c r="P93" s="88">
        <f>L93-'Phase cost, On-truck'!AM98+'Phase cost, On-truck'!AL98</f>
        <v>102.37792924691703</v>
      </c>
      <c r="Q93" s="88">
        <f>L93-'Phase cost, On-truck'!AM98+'Phase cost, On-truck'!AJ98</f>
        <v>87.19192861998205</v>
      </c>
      <c r="R93" s="89">
        <f>L93-'Phase cost, On-truck'!AM98+'Phase cost, On-truck'!AK98</f>
        <v>93.304166457283642</v>
      </c>
      <c r="S93">
        <f t="shared" si="35"/>
        <v>58</v>
      </c>
      <c r="T93" s="109">
        <f t="shared" si="36"/>
        <v>0</v>
      </c>
      <c r="U93" s="109">
        <f t="shared" si="37"/>
        <v>0</v>
      </c>
      <c r="V93" s="9">
        <f t="shared" si="38"/>
        <v>0</v>
      </c>
      <c r="W93" s="129">
        <f t="shared" si="39"/>
        <v>50</v>
      </c>
      <c r="X93" s="109">
        <f t="shared" si="40"/>
        <v>0</v>
      </c>
      <c r="Y93" s="109">
        <f t="shared" si="41"/>
        <v>0</v>
      </c>
      <c r="Z93" s="110">
        <f t="shared" si="42"/>
        <v>0</v>
      </c>
      <c r="AA93" s="111">
        <f t="shared" si="43"/>
        <v>0</v>
      </c>
      <c r="AB93" s="109">
        <f t="shared" si="44"/>
        <v>0</v>
      </c>
      <c r="AC93" s="110">
        <f t="shared" si="45"/>
        <v>0</v>
      </c>
      <c r="AD93" s="129">
        <f t="shared" si="46"/>
        <v>58</v>
      </c>
      <c r="AE93" s="109">
        <f t="shared" si="47"/>
        <v>356645.41250458441</v>
      </c>
      <c r="AF93" s="109">
        <f t="shared" si="48"/>
        <v>32077557.062908527</v>
      </c>
      <c r="AG93" s="110">
        <f t="shared" si="49"/>
        <v>0.23930832422824772</v>
      </c>
    </row>
    <row r="94" spans="1:33" x14ac:dyDescent="0.25">
      <c r="A94" s="63">
        <f>'Phase cost, On-truck'!A99</f>
        <v>90</v>
      </c>
      <c r="B94" s="63" t="str">
        <f>'Phase cost, On-truck'!B99</f>
        <v>Williams Creek Lower</v>
      </c>
      <c r="C94" s="65">
        <f>'Phase cost, On-truck'!AR99</f>
        <v>10</v>
      </c>
      <c r="D94" s="65">
        <f>'Phase cost, On-truck'!AF99</f>
        <v>9.1436329343569689</v>
      </c>
      <c r="E94" s="65">
        <f>'Phase cost, On-truck'!U99</f>
        <v>43.4</v>
      </c>
      <c r="F94" s="65">
        <f>'Phase cost, On-truck'!AM99</f>
        <v>9.7416684553571447</v>
      </c>
      <c r="G94" s="77">
        <f>'Phase cost, On-truck'!AN99</f>
        <v>3.98</v>
      </c>
      <c r="H94" s="65">
        <f>'Phase cost, On-truck'!AO99</f>
        <v>1.5</v>
      </c>
      <c r="I94" s="65">
        <f>'Phase cost, On-truck'!AS99</f>
        <v>1</v>
      </c>
      <c r="J94" s="65">
        <f>'Phase cost, On-truck'!AQ99</f>
        <v>0.97585360400419319</v>
      </c>
      <c r="K94" s="65">
        <f>'Phase cost, On-truck'!AT99</f>
        <v>5.9808923994974634</v>
      </c>
      <c r="L94" s="84">
        <f t="shared" si="34"/>
        <v>85.722047393215774</v>
      </c>
      <c r="M94" s="71">
        <f>'Phase cost, On-truck'!K99</f>
        <v>1111395.0010558509</v>
      </c>
      <c r="N94" s="86">
        <f>'Phase cost, On-truck'!L99</f>
        <v>611267.25058071804</v>
      </c>
      <c r="O94" s="87">
        <f>'Phase cost, On-truck'!M99</f>
        <v>500127.75047513284</v>
      </c>
      <c r="P94" s="88">
        <f>L94-'Phase cost, On-truck'!AM99+'Phase cost, On-truck'!AL99</f>
        <v>98.496450993365045</v>
      </c>
      <c r="Q94" s="88">
        <f>L94-'Phase cost, On-truck'!AM99+'Phase cost, On-truck'!AJ99</f>
        <v>83.310450366430061</v>
      </c>
      <c r="R94" s="89">
        <f>L94-'Phase cost, On-truck'!AM99+'Phase cost, On-truck'!AK99</f>
        <v>88.669554870398315</v>
      </c>
      <c r="S94">
        <f t="shared" si="35"/>
        <v>36</v>
      </c>
      <c r="T94" s="109">
        <f t="shared" si="36"/>
        <v>0</v>
      </c>
      <c r="U94" s="109">
        <f t="shared" si="37"/>
        <v>0</v>
      </c>
      <c r="V94" s="9">
        <f t="shared" si="38"/>
        <v>0</v>
      </c>
      <c r="W94" s="129">
        <f t="shared" si="39"/>
        <v>37</v>
      </c>
      <c r="X94" s="109">
        <f t="shared" si="40"/>
        <v>0</v>
      </c>
      <c r="Y94" s="109">
        <f t="shared" si="41"/>
        <v>0</v>
      </c>
      <c r="Z94" s="110">
        <f t="shared" si="42"/>
        <v>0</v>
      </c>
      <c r="AA94" s="111">
        <f t="shared" si="43"/>
        <v>0</v>
      </c>
      <c r="AB94" s="109">
        <f t="shared" si="44"/>
        <v>0</v>
      </c>
      <c r="AC94" s="110">
        <f t="shared" si="45"/>
        <v>0</v>
      </c>
      <c r="AD94" s="129">
        <f t="shared" si="46"/>
        <v>36</v>
      </c>
      <c r="AE94" s="109">
        <f t="shared" si="47"/>
        <v>1111395.0010558509</v>
      </c>
      <c r="AF94" s="109">
        <f t="shared" si="48"/>
        <v>95271054.953092739</v>
      </c>
      <c r="AG94" s="110">
        <f t="shared" si="49"/>
        <v>0.71075102332667106</v>
      </c>
    </row>
    <row r="95" spans="1:33" x14ac:dyDescent="0.25">
      <c r="A95" s="63">
        <f>'Phase cost, On-truck'!A100</f>
        <v>91</v>
      </c>
      <c r="B95" s="63" t="str">
        <f>'Phase cost, On-truck'!B100</f>
        <v>Terrace Airport</v>
      </c>
      <c r="C95" s="65">
        <f>'Phase cost, On-truck'!AR100</f>
        <v>10</v>
      </c>
      <c r="D95" s="65">
        <f>'Phase cost, On-truck'!AF100</f>
        <v>4.9904435495335351</v>
      </c>
      <c r="E95" s="65">
        <f>'Phase cost, On-truck'!U100</f>
        <v>39</v>
      </c>
      <c r="F95" s="65">
        <f>'Phase cost, On-truck'!AM100</f>
        <v>12.741469230158732</v>
      </c>
      <c r="G95" s="77">
        <f>'Phase cost, On-truck'!AN100</f>
        <v>3.98</v>
      </c>
      <c r="H95" s="65">
        <f>'Phase cost, On-truck'!AO100</f>
        <v>1.5</v>
      </c>
      <c r="I95" s="65">
        <f>'Phase cost, On-truck'!AS100</f>
        <v>1</v>
      </c>
      <c r="J95" s="65">
        <f>'Phase cost, On-truck'!AQ100</f>
        <v>1.1003223329525575</v>
      </c>
      <c r="K95" s="65">
        <f>'Phase cost, On-truck'!AT100</f>
        <v>5.546578809011586</v>
      </c>
      <c r="L95" s="84">
        <f t="shared" si="34"/>
        <v>79.85881392165642</v>
      </c>
      <c r="M95" s="71">
        <f>'Phase cost, On-truck'!K100</f>
        <v>474499.62734319002</v>
      </c>
      <c r="N95" s="86">
        <f>'Phase cost, On-truck'!L100</f>
        <v>284699.77640591399</v>
      </c>
      <c r="O95" s="87">
        <f>'Phase cost, On-truck'!M100</f>
        <v>189799.85093727603</v>
      </c>
      <c r="P95" s="88">
        <f>L95-'Phase cost, On-truck'!AM100+'Phase cost, On-truck'!AL100</f>
        <v>90.737780318432669</v>
      </c>
      <c r="Q95" s="88">
        <f>L95-'Phase cost, On-truck'!AM100+'Phase cost, On-truck'!AJ100</f>
        <v>75.5517796914977</v>
      </c>
      <c r="R95" s="89">
        <f>L95-'Phase cost, On-truck'!AM100+'Phase cost, On-truck'!AK100</f>
        <v>86.319365266894522</v>
      </c>
      <c r="S95">
        <f t="shared" si="35"/>
        <v>25</v>
      </c>
      <c r="T95" s="109">
        <f t="shared" si="36"/>
        <v>0</v>
      </c>
      <c r="U95" s="109">
        <f t="shared" si="37"/>
        <v>0</v>
      </c>
      <c r="V95" s="9">
        <f t="shared" si="38"/>
        <v>0</v>
      </c>
      <c r="W95" s="129">
        <f t="shared" si="39"/>
        <v>8</v>
      </c>
      <c r="X95" s="109">
        <f t="shared" si="40"/>
        <v>284699.77640591399</v>
      </c>
      <c r="Y95" s="109">
        <f t="shared" si="41"/>
        <v>21509574.78523827</v>
      </c>
      <c r="Z95" s="110">
        <f t="shared" si="42"/>
        <v>1.7266678712071097</v>
      </c>
      <c r="AA95" s="111">
        <f t="shared" si="43"/>
        <v>474499.62734319002</v>
      </c>
      <c r="AB95" s="109">
        <f t="shared" si="44"/>
        <v>37892977.445895128</v>
      </c>
      <c r="AC95" s="110">
        <f t="shared" si="45"/>
        <v>1.8387607907435197</v>
      </c>
      <c r="AD95" s="129">
        <f t="shared" si="46"/>
        <v>9</v>
      </c>
      <c r="AE95" s="109">
        <f t="shared" si="47"/>
        <v>474499.62734319002</v>
      </c>
      <c r="AF95" s="109">
        <f t="shared" si="48"/>
        <v>37892977.445895128</v>
      </c>
      <c r="AG95" s="110">
        <f t="shared" si="49"/>
        <v>0.2826931276222856</v>
      </c>
    </row>
    <row r="96" spans="1:33" x14ac:dyDescent="0.25">
      <c r="A96" s="63">
        <f>'Phase cost, On-truck'!A101</f>
        <v>92</v>
      </c>
      <c r="B96" s="63" t="str">
        <f>'Phase cost, On-truck'!B101</f>
        <v>Kitsumkalum River Lower</v>
      </c>
      <c r="C96" s="65">
        <f>'Phase cost, On-truck'!AR101</f>
        <v>10</v>
      </c>
      <c r="D96" s="65">
        <f>'Phase cost, On-truck'!AF101</f>
        <v>5.9808155809450323</v>
      </c>
      <c r="E96" s="65">
        <f>'Phase cost, On-truck'!U101</f>
        <v>30</v>
      </c>
      <c r="F96" s="65">
        <f>'Phase cost, On-truck'!AM101</f>
        <v>9.6741295827020206</v>
      </c>
      <c r="G96" s="77">
        <f>'Phase cost, On-truck'!AN101</f>
        <v>3.98</v>
      </c>
      <c r="H96" s="65">
        <f>'Phase cost, On-truck'!AO101</f>
        <v>1.5</v>
      </c>
      <c r="I96" s="65">
        <f>'Phase cost, On-truck'!AS101</f>
        <v>1</v>
      </c>
      <c r="J96" s="65">
        <f>'Phase cost, On-truck'!AQ101</f>
        <v>1.1100216209393383</v>
      </c>
      <c r="K96" s="65">
        <f>'Phase cost, On-truck'!AT101</f>
        <v>4.6611973427669113</v>
      </c>
      <c r="L96" s="84">
        <f t="shared" si="34"/>
        <v>67.906164127353293</v>
      </c>
      <c r="M96" s="71">
        <f>'Phase cost, On-truck'!K101</f>
        <v>912340.46675004857</v>
      </c>
      <c r="N96" s="86">
        <f>'Phase cost, On-truck'!L101</f>
        <v>593021.30338753155</v>
      </c>
      <c r="O96" s="87">
        <f>'Phase cost, On-truck'!M101</f>
        <v>319319.16336251696</v>
      </c>
      <c r="P96" s="88">
        <f>L96-'Phase cost, On-truck'!AM101+'Phase cost, On-truck'!AL101</f>
        <v>79.945495800956891</v>
      </c>
      <c r="Q96" s="88">
        <f>L96-'Phase cost, On-truck'!AM101+'Phase cost, On-truck'!AJ101</f>
        <v>64.759495174021907</v>
      </c>
      <c r="R96" s="89">
        <f>L96-'Phase cost, On-truck'!AM101+'Phase cost, On-truck'!AK101</f>
        <v>73.749977897825872</v>
      </c>
      <c r="S96">
        <f t="shared" si="35"/>
        <v>2</v>
      </c>
      <c r="T96" s="109">
        <f t="shared" si="36"/>
        <v>319319.16336251696</v>
      </c>
      <c r="U96" s="109">
        <f t="shared" si="37"/>
        <v>23549781.240337875</v>
      </c>
      <c r="V96" s="9">
        <f t="shared" si="38"/>
        <v>2.8695309861261773</v>
      </c>
      <c r="W96" s="129">
        <f t="shared" si="39"/>
        <v>1</v>
      </c>
      <c r="X96" s="109">
        <f t="shared" si="40"/>
        <v>593021.30338753155</v>
      </c>
      <c r="Y96" s="109">
        <f t="shared" si="41"/>
        <v>38403760.234817028</v>
      </c>
      <c r="Z96" s="110">
        <f t="shared" si="42"/>
        <v>3.0828382054538706</v>
      </c>
      <c r="AA96" s="111">
        <f t="shared" si="43"/>
        <v>912340.46675004857</v>
      </c>
      <c r="AB96" s="109">
        <f t="shared" si="44"/>
        <v>61953541.475154907</v>
      </c>
      <c r="AC96" s="110">
        <f t="shared" si="45"/>
        <v>3.0063022383203557</v>
      </c>
      <c r="AD96" s="129">
        <f t="shared" si="46"/>
        <v>1</v>
      </c>
      <c r="AE96" s="109">
        <f t="shared" si="47"/>
        <v>912340.46675004857</v>
      </c>
      <c r="AF96" s="109">
        <f t="shared" si="48"/>
        <v>61953541.475154907</v>
      </c>
      <c r="AG96" s="110">
        <f t="shared" si="49"/>
        <v>0.46219224741300369</v>
      </c>
    </row>
    <row r="97" spans="1:33" x14ac:dyDescent="0.25">
      <c r="A97" s="63">
        <f>'Phase cost, On-truck'!A102</f>
        <v>93</v>
      </c>
      <c r="B97" s="63" t="str">
        <f>'Phase cost, On-truck'!B102</f>
        <v>Zymagotitz River</v>
      </c>
      <c r="C97" s="65">
        <f>'Phase cost, On-truck'!AR102</f>
        <v>10</v>
      </c>
      <c r="D97" s="65">
        <f>'Phase cost, On-truck'!AF102</f>
        <v>9.1454450831582825</v>
      </c>
      <c r="E97" s="65">
        <f>'Phase cost, On-truck'!U102</f>
        <v>41.15</v>
      </c>
      <c r="F97" s="65">
        <f>'Phase cost, On-truck'!AM102</f>
        <v>12.063683008928569</v>
      </c>
      <c r="G97" s="77">
        <f>'Phase cost, On-truck'!AN102</f>
        <v>3.98</v>
      </c>
      <c r="H97" s="65">
        <f>'Phase cost, On-truck'!AO102</f>
        <v>1.5</v>
      </c>
      <c r="I97" s="65">
        <f>'Phase cost, On-truck'!AS102</f>
        <v>1</v>
      </c>
      <c r="J97" s="65">
        <f>'Phase cost, On-truck'!AQ102</f>
        <v>0.85254373995405652</v>
      </c>
      <c r="K97" s="65">
        <f>'Phase cost, On-truck'!AT102</f>
        <v>5.9769337465632724</v>
      </c>
      <c r="L97" s="84">
        <f t="shared" si="34"/>
        <v>85.668605578604186</v>
      </c>
      <c r="M97" s="71">
        <f>'Phase cost, On-truck'!K102</f>
        <v>1063780.5945727099</v>
      </c>
      <c r="N97" s="86">
        <f>'Phase cost, On-truck'!L102</f>
        <v>585079.3270149905</v>
      </c>
      <c r="O97" s="87">
        <f>'Phase cost, On-truck'!M102</f>
        <v>478701.26755771937</v>
      </c>
      <c r="P97" s="88">
        <f>L97-'Phase cost, On-truck'!AM102+'Phase cost, On-truck'!AL102</f>
        <v>93.102521849861375</v>
      </c>
      <c r="Q97" s="88">
        <f>L97-'Phase cost, On-truck'!AM102+'Phase cost, On-truck'!AJ102</f>
        <v>81.111897569675619</v>
      </c>
      <c r="R97" s="89">
        <f>L97-'Phase cost, On-truck'!AM102+'Phase cost, On-truck'!AK102</f>
        <v>91.237915367294676</v>
      </c>
      <c r="S97">
        <f t="shared" si="35"/>
        <v>47</v>
      </c>
      <c r="T97" s="109">
        <f t="shared" si="36"/>
        <v>0</v>
      </c>
      <c r="U97" s="109">
        <f t="shared" si="37"/>
        <v>0</v>
      </c>
      <c r="V97" s="9">
        <f t="shared" si="38"/>
        <v>0</v>
      </c>
      <c r="W97" s="129">
        <f t="shared" si="39"/>
        <v>27</v>
      </c>
      <c r="X97" s="109">
        <f t="shared" si="40"/>
        <v>0</v>
      </c>
      <c r="Y97" s="109">
        <f t="shared" si="41"/>
        <v>0</v>
      </c>
      <c r="Z97" s="110">
        <f t="shared" si="42"/>
        <v>0</v>
      </c>
      <c r="AA97" s="111">
        <f t="shared" si="43"/>
        <v>0</v>
      </c>
      <c r="AB97" s="109">
        <f t="shared" si="44"/>
        <v>0</v>
      </c>
      <c r="AC97" s="110">
        <f t="shared" si="45"/>
        <v>0</v>
      </c>
      <c r="AD97" s="129">
        <f t="shared" si="46"/>
        <v>35</v>
      </c>
      <c r="AE97" s="109">
        <f t="shared" si="47"/>
        <v>1063780.5945727099</v>
      </c>
      <c r="AF97" s="109">
        <f t="shared" si="48"/>
        <v>91132600.178622529</v>
      </c>
      <c r="AG97" s="110">
        <f t="shared" si="49"/>
        <v>0.67987689301086773</v>
      </c>
    </row>
    <row r="98" spans="1:33" x14ac:dyDescent="0.25">
      <c r="A98" s="63">
        <f>'Phase cost, On-truck'!A103</f>
        <v>94</v>
      </c>
      <c r="B98" s="63" t="str">
        <f>'Phase cost, On-truck'!B103</f>
        <v>Exstew River Upper</v>
      </c>
      <c r="C98" s="65">
        <f>'Phase cost, On-truck'!AR103</f>
        <v>10</v>
      </c>
      <c r="D98" s="65">
        <f>'Phase cost, On-truck'!AF103</f>
        <v>8.875</v>
      </c>
      <c r="E98" s="65">
        <f>'Phase cost, On-truck'!U103</f>
        <v>47.8</v>
      </c>
      <c r="F98" s="65">
        <f>'Phase cost, On-truck'!AM103</f>
        <v>13.400179858469704</v>
      </c>
      <c r="G98" s="77">
        <f>'Phase cost, On-truck'!AN103</f>
        <v>3.98</v>
      </c>
      <c r="H98" s="65">
        <f>'Phase cost, On-truck'!AO103</f>
        <v>1.5</v>
      </c>
      <c r="I98" s="65">
        <f>'Phase cost, On-truck'!AS103</f>
        <v>1</v>
      </c>
      <c r="J98" s="65">
        <f>'Phase cost, On-truck'!AQ103</f>
        <v>0.63338723669075225</v>
      </c>
      <c r="K98" s="65">
        <f>'Phase cost, On-truck'!AT103</f>
        <v>6.5766853676128356</v>
      </c>
      <c r="L98" s="84">
        <f t="shared" si="34"/>
        <v>93.76525246277329</v>
      </c>
      <c r="M98" s="71">
        <f>'Phase cost, On-truck'!K103</f>
        <v>150239.26637678978</v>
      </c>
      <c r="N98" s="86">
        <f>'Phase cost, On-truck'!L103</f>
        <v>90143.559826073862</v>
      </c>
      <c r="O98" s="87">
        <f>'Phase cost, On-truck'!M103</f>
        <v>60095.706550715913</v>
      </c>
      <c r="P98" s="88">
        <f>L98-'Phase cost, On-truck'!AM103+'Phase cost, On-truck'!AL103</f>
        <v>98.475873355077582</v>
      </c>
      <c r="Q98" s="88">
        <f>L98-'Phase cost, On-truck'!AM103+'Phase cost, On-truck'!AJ103</f>
        <v>89.564412875201427</v>
      </c>
      <c r="R98" s="89">
        <f>L98-'Phase cost, On-truck'!AM103+'Phase cost, On-truck'!AK103</f>
        <v>100.0665118441311</v>
      </c>
      <c r="S98">
        <f t="shared" si="35"/>
        <v>92</v>
      </c>
      <c r="T98" s="109">
        <f t="shared" si="36"/>
        <v>0</v>
      </c>
      <c r="U98" s="109">
        <f t="shared" si="37"/>
        <v>0</v>
      </c>
      <c r="V98" s="9">
        <f t="shared" si="38"/>
        <v>0</v>
      </c>
      <c r="W98" s="129">
        <f t="shared" si="39"/>
        <v>71</v>
      </c>
      <c r="X98" s="109">
        <f t="shared" si="40"/>
        <v>0</v>
      </c>
      <c r="Y98" s="109">
        <f t="shared" si="41"/>
        <v>0</v>
      </c>
      <c r="Z98" s="110">
        <f t="shared" si="42"/>
        <v>0</v>
      </c>
      <c r="AA98" s="111">
        <f t="shared" si="43"/>
        <v>0</v>
      </c>
      <c r="AB98" s="109">
        <f t="shared" si="44"/>
        <v>0</v>
      </c>
      <c r="AC98" s="110">
        <f t="shared" si="45"/>
        <v>0</v>
      </c>
      <c r="AD98" s="129">
        <f t="shared" si="46"/>
        <v>77</v>
      </c>
      <c r="AE98" s="109">
        <f t="shared" si="47"/>
        <v>150239.26637678978</v>
      </c>
      <c r="AF98" s="109">
        <f t="shared" si="48"/>
        <v>14087222.74164154</v>
      </c>
      <c r="AG98" s="110">
        <f t="shared" si="49"/>
        <v>0.10509496283401286</v>
      </c>
    </row>
    <row r="99" spans="1:33" x14ac:dyDescent="0.25">
      <c r="A99" s="63">
        <f>'Phase cost, On-truck'!A104</f>
        <v>95</v>
      </c>
      <c r="B99" s="63" t="str">
        <f>'Phase cost, On-truck'!B104</f>
        <v>Exchamsiks River</v>
      </c>
      <c r="C99" s="65">
        <f>'Phase cost, On-truck'!AR104</f>
        <v>10</v>
      </c>
      <c r="D99" s="65">
        <f>'Phase cost, On-truck'!AF104</f>
        <v>11.051588203904659</v>
      </c>
      <c r="E99" s="65">
        <f>'Phase cost, On-truck'!U104</f>
        <v>75.7</v>
      </c>
      <c r="F99" s="65">
        <f>'Phase cost, On-truck'!AM104</f>
        <v>13.400179858469704</v>
      </c>
      <c r="G99" s="77">
        <f>'Phase cost, On-truck'!AN104</f>
        <v>3.98</v>
      </c>
      <c r="H99" s="65">
        <f>'Phase cost, On-truck'!AO104</f>
        <v>1.5</v>
      </c>
      <c r="I99" s="65">
        <f>'Phase cost, On-truck'!AS104</f>
        <v>1</v>
      </c>
      <c r="J99" s="65">
        <f>'Phase cost, On-truck'!AQ104</f>
        <v>2.7526096653274452</v>
      </c>
      <c r="K99" s="65">
        <f>'Phase cost, On-truck'!AT104</f>
        <v>9.152350218216144</v>
      </c>
      <c r="L99" s="84">
        <f t="shared" si="34"/>
        <v>128.53672794591796</v>
      </c>
      <c r="M99" s="71">
        <f>'Phase cost, On-truck'!K104</f>
        <v>1105271.3946592559</v>
      </c>
      <c r="N99" s="86">
        <f>'Phase cost, On-truck'!L104</f>
        <v>663162.83679555345</v>
      </c>
      <c r="O99" s="87">
        <f>'Phase cost, On-truck'!M104</f>
        <v>442108.55786370236</v>
      </c>
      <c r="P99" s="88">
        <f>L99-'Phase cost, On-truck'!AM104+'Phase cost, On-truck'!AL104</f>
        <v>133.24734883822225</v>
      </c>
      <c r="Q99" s="88">
        <f>L99-'Phase cost, On-truck'!AM104+'Phase cost, On-truck'!AJ104</f>
        <v>124.3358883583461</v>
      </c>
      <c r="R99" s="89">
        <f>L99-'Phase cost, On-truck'!AM104+'Phase cost, On-truck'!AK104</f>
        <v>134.83798732727578</v>
      </c>
      <c r="S99">
        <f t="shared" si="35"/>
        <v>128</v>
      </c>
      <c r="T99" s="109">
        <f t="shared" si="36"/>
        <v>0</v>
      </c>
      <c r="U99" s="109">
        <f t="shared" si="37"/>
        <v>0</v>
      </c>
      <c r="V99" s="9">
        <f t="shared" si="38"/>
        <v>0</v>
      </c>
      <c r="W99" s="129">
        <f t="shared" si="39"/>
        <v>128</v>
      </c>
      <c r="X99" s="109">
        <f t="shared" si="40"/>
        <v>0</v>
      </c>
      <c r="Y99" s="109">
        <f t="shared" si="41"/>
        <v>0</v>
      </c>
      <c r="Z99" s="110">
        <f t="shared" si="42"/>
        <v>0</v>
      </c>
      <c r="AA99" s="111">
        <f t="shared" si="43"/>
        <v>0</v>
      </c>
      <c r="AB99" s="109">
        <f t="shared" si="44"/>
        <v>0</v>
      </c>
      <c r="AC99" s="110">
        <f t="shared" si="45"/>
        <v>0</v>
      </c>
      <c r="AD99" s="129">
        <f t="shared" si="46"/>
        <v>128</v>
      </c>
      <c r="AE99" s="109">
        <f t="shared" si="47"/>
        <v>0</v>
      </c>
      <c r="AF99" s="109">
        <f t="shared" si="48"/>
        <v>0</v>
      </c>
      <c r="AG99" s="110">
        <f t="shared" si="49"/>
        <v>0</v>
      </c>
    </row>
    <row r="100" spans="1:33" x14ac:dyDescent="0.25">
      <c r="A100" s="63">
        <f>'Phase cost, On-truck'!A105</f>
        <v>96</v>
      </c>
      <c r="B100" s="63" t="str">
        <f>'Phase cost, On-truck'!B105</f>
        <v>Exstew River Lower</v>
      </c>
      <c r="C100" s="65">
        <f>'Phase cost, On-truck'!AR105</f>
        <v>10</v>
      </c>
      <c r="D100" s="65">
        <f>'Phase cost, On-truck'!AF105</f>
        <v>9.8508618385157014</v>
      </c>
      <c r="E100" s="65">
        <f>'Phase cost, On-truck'!U105</f>
        <v>39</v>
      </c>
      <c r="F100" s="65">
        <f>'Phase cost, On-truck'!AM105</f>
        <v>13.400179858469704</v>
      </c>
      <c r="G100" s="77">
        <f>'Phase cost, On-truck'!AN105</f>
        <v>3.98</v>
      </c>
      <c r="H100" s="65">
        <f>'Phase cost, On-truck'!AO105</f>
        <v>1.5</v>
      </c>
      <c r="I100" s="65">
        <f>'Phase cost, On-truck'!AS105</f>
        <v>1</v>
      </c>
      <c r="J100" s="65">
        <f>'Phase cost, On-truck'!AQ105</f>
        <v>0.83869517734497612</v>
      </c>
      <c r="K100" s="65">
        <f>'Phase cost, On-truck'!AT105</f>
        <v>5.9671789499464305</v>
      </c>
      <c r="L100" s="84">
        <f t="shared" si="34"/>
        <v>85.536915824276804</v>
      </c>
      <c r="M100" s="71">
        <f>'Phase cost, On-truck'!K105</f>
        <v>942927.38670070888</v>
      </c>
      <c r="N100" s="86">
        <f>'Phase cost, On-truck'!L105</f>
        <v>565756.43202042533</v>
      </c>
      <c r="O100" s="87">
        <f>'Phase cost, On-truck'!M105</f>
        <v>377170.95468028355</v>
      </c>
      <c r="P100" s="88">
        <f>L100-'Phase cost, On-truck'!AM105+'Phase cost, On-truck'!AL105</f>
        <v>90.247536716581095</v>
      </c>
      <c r="Q100" s="88">
        <f>L100-'Phase cost, On-truck'!AM105+'Phase cost, On-truck'!AJ105</f>
        <v>81.33607623670494</v>
      </c>
      <c r="R100" s="89">
        <f>L100-'Phase cost, On-truck'!AM105+'Phase cost, On-truck'!AK105</f>
        <v>91.838175205634613</v>
      </c>
      <c r="S100">
        <f t="shared" si="35"/>
        <v>51</v>
      </c>
      <c r="T100" s="109">
        <f t="shared" si="36"/>
        <v>0</v>
      </c>
      <c r="U100" s="109">
        <f t="shared" si="37"/>
        <v>0</v>
      </c>
      <c r="V100" s="9">
        <f t="shared" si="38"/>
        <v>0</v>
      </c>
      <c r="W100" s="129">
        <f t="shared" si="39"/>
        <v>29</v>
      </c>
      <c r="X100" s="109">
        <f t="shared" si="40"/>
        <v>0</v>
      </c>
      <c r="Y100" s="109">
        <f t="shared" si="41"/>
        <v>0</v>
      </c>
      <c r="Z100" s="110">
        <f t="shared" si="42"/>
        <v>0</v>
      </c>
      <c r="AA100" s="111">
        <f t="shared" si="43"/>
        <v>0</v>
      </c>
      <c r="AB100" s="109">
        <f t="shared" si="44"/>
        <v>0</v>
      </c>
      <c r="AC100" s="110">
        <f t="shared" si="45"/>
        <v>0</v>
      </c>
      <c r="AD100" s="129">
        <f t="shared" si="46"/>
        <v>34</v>
      </c>
      <c r="AE100" s="109">
        <f t="shared" si="47"/>
        <v>942927.38670070888</v>
      </c>
      <c r="AF100" s="109">
        <f t="shared" si="48"/>
        <v>80655100.504623845</v>
      </c>
      <c r="AG100" s="110">
        <f t="shared" si="49"/>
        <v>0.60171156127536896</v>
      </c>
    </row>
    <row r="101" spans="1:33" x14ac:dyDescent="0.25">
      <c r="A101" s="63">
        <f>'Phase cost, On-truck'!A106</f>
        <v>97</v>
      </c>
      <c r="B101" s="63" t="str">
        <f>'Phase cost, On-truck'!B106</f>
        <v>Shames River</v>
      </c>
      <c r="C101" s="65">
        <f>'Phase cost, On-truck'!AR106</f>
        <v>10</v>
      </c>
      <c r="D101" s="65">
        <f>'Phase cost, On-truck'!AF106</f>
        <v>9.1433003954035037</v>
      </c>
      <c r="E101" s="65">
        <f>'Phase cost, On-truck'!U106</f>
        <v>47.8</v>
      </c>
      <c r="F101" s="65">
        <f>'Phase cost, On-truck'!AM106</f>
        <v>10.982272962184874</v>
      </c>
      <c r="G101" s="77">
        <f>'Phase cost, On-truck'!AN106</f>
        <v>3.98</v>
      </c>
      <c r="H101" s="65">
        <f>'Phase cost, On-truck'!AO106</f>
        <v>1.5</v>
      </c>
      <c r="I101" s="65">
        <f>'Phase cost, On-truck'!AS106</f>
        <v>1</v>
      </c>
      <c r="J101" s="65">
        <f>'Phase cost, On-truck'!AQ106</f>
        <v>0.95593468858160668</v>
      </c>
      <c r="K101" s="65">
        <f>'Phase cost, On-truck'!AT106</f>
        <v>6.4305206436935984</v>
      </c>
      <c r="L101" s="84">
        <f t="shared" si="34"/>
        <v>91.792028689863585</v>
      </c>
      <c r="M101" s="71">
        <f>'Phase cost, On-truck'!K106</f>
        <v>802702.02976686915</v>
      </c>
      <c r="N101" s="86">
        <f>'Phase cost, On-truck'!L106</f>
        <v>481621.21786012145</v>
      </c>
      <c r="O101" s="87">
        <f>'Phase cost, On-truck'!M106</f>
        <v>321080.81190674769</v>
      </c>
      <c r="P101" s="88">
        <f>L101-'Phase cost, On-truck'!AM106+'Phase cost, On-truck'!AL106</f>
        <v>97.223043978452694</v>
      </c>
      <c r="Q101" s="88">
        <f>L101-'Phase cost, On-truck'!AM106+'Phase cost, On-truck'!AJ106</f>
        <v>87.788569257090472</v>
      </c>
      <c r="R101" s="89">
        <f>L101-'Phase cost, On-truck'!AM106+'Phase cost, On-truck'!AK106</f>
        <v>97.797217839023247</v>
      </c>
      <c r="S101">
        <f t="shared" si="35"/>
        <v>80</v>
      </c>
      <c r="T101" s="109">
        <f t="shared" si="36"/>
        <v>0</v>
      </c>
      <c r="U101" s="109">
        <f t="shared" si="37"/>
        <v>0</v>
      </c>
      <c r="V101" s="9">
        <f t="shared" si="38"/>
        <v>0</v>
      </c>
      <c r="W101" s="129">
        <f t="shared" si="39"/>
        <v>59</v>
      </c>
      <c r="X101" s="109">
        <f t="shared" si="40"/>
        <v>0</v>
      </c>
      <c r="Y101" s="109">
        <f t="shared" si="41"/>
        <v>0</v>
      </c>
      <c r="Z101" s="110">
        <f t="shared" si="42"/>
        <v>0</v>
      </c>
      <c r="AA101" s="111">
        <f t="shared" si="43"/>
        <v>0</v>
      </c>
      <c r="AB101" s="109">
        <f t="shared" si="44"/>
        <v>0</v>
      </c>
      <c r="AC101" s="110">
        <f t="shared" si="45"/>
        <v>0</v>
      </c>
      <c r="AD101" s="129">
        <f t="shared" si="46"/>
        <v>64</v>
      </c>
      <c r="AE101" s="109">
        <f t="shared" si="47"/>
        <v>802702.02976686915</v>
      </c>
      <c r="AF101" s="109">
        <f t="shared" si="48"/>
        <v>73681647.745772183</v>
      </c>
      <c r="AG101" s="110">
        <f t="shared" si="49"/>
        <v>0.54968748442522464</v>
      </c>
    </row>
    <row r="102" spans="1:33" x14ac:dyDescent="0.25">
      <c r="A102" s="63">
        <f>'Phase cost, On-truck'!A107</f>
        <v>98</v>
      </c>
      <c r="B102" s="63" t="str">
        <f>'Phase cost, On-truck'!B107</f>
        <v>Dasque Creek</v>
      </c>
      <c r="C102" s="65">
        <f>'Phase cost, On-truck'!AR107</f>
        <v>10</v>
      </c>
      <c r="D102" s="65">
        <f>'Phase cost, On-truck'!AF107</f>
        <v>9.9193946156983461</v>
      </c>
      <c r="E102" s="65">
        <f>'Phase cost, On-truck'!U107</f>
        <v>58.1</v>
      </c>
      <c r="F102" s="65">
        <f>'Phase cost, On-truck'!AM107</f>
        <v>15.096314396825399</v>
      </c>
      <c r="G102" s="77">
        <f>'Phase cost, On-truck'!AN107</f>
        <v>3.98</v>
      </c>
      <c r="H102" s="65">
        <f>'Phase cost, On-truck'!AO107</f>
        <v>1.5</v>
      </c>
      <c r="I102" s="65">
        <f>'Phase cost, On-truck'!AS107</f>
        <v>1</v>
      </c>
      <c r="J102" s="65">
        <f>'Phase cost, On-truck'!AQ107</f>
        <v>0.90686913145898673</v>
      </c>
      <c r="K102" s="65">
        <f>'Phase cost, On-truck'!AT107</f>
        <v>7.6418062515186191</v>
      </c>
      <c r="L102" s="84">
        <f t="shared" si="34"/>
        <v>108.14438439550136</v>
      </c>
      <c r="M102" s="71">
        <f>'Phase cost, On-truck'!K107</f>
        <v>871731.52154733869</v>
      </c>
      <c r="N102" s="86">
        <f>'Phase cost, On-truck'!L107</f>
        <v>523038.91292840318</v>
      </c>
      <c r="O102" s="87">
        <f>'Phase cost, On-truck'!M107</f>
        <v>348692.60861893551</v>
      </c>
      <c r="P102" s="88">
        <f>L102-'Phase cost, On-truck'!AM107+'Phase cost, On-truck'!AL107</f>
        <v>119.50361812561096</v>
      </c>
      <c r="Q102" s="88">
        <f>L102-'Phase cost, On-truck'!AM107+'Phase cost, On-truck'!AJ107</f>
        <v>104.31761749867597</v>
      </c>
      <c r="R102" s="89">
        <f>L102-'Phase cost, On-truck'!AM107+'Phase cost, On-truck'!AK107</f>
        <v>113.88453474073947</v>
      </c>
      <c r="S102">
        <f t="shared" si="35"/>
        <v>124</v>
      </c>
      <c r="T102" s="109">
        <f t="shared" si="36"/>
        <v>0</v>
      </c>
      <c r="U102" s="109">
        <f t="shared" si="37"/>
        <v>0</v>
      </c>
      <c r="V102" s="9">
        <f t="shared" si="38"/>
        <v>0</v>
      </c>
      <c r="W102" s="129">
        <f t="shared" si="39"/>
        <v>123</v>
      </c>
      <c r="X102" s="109">
        <f t="shared" si="40"/>
        <v>0</v>
      </c>
      <c r="Y102" s="109">
        <f t="shared" si="41"/>
        <v>0</v>
      </c>
      <c r="Z102" s="110">
        <f t="shared" si="42"/>
        <v>0</v>
      </c>
      <c r="AA102" s="111">
        <f t="shared" si="43"/>
        <v>0</v>
      </c>
      <c r="AB102" s="109">
        <f t="shared" si="44"/>
        <v>0</v>
      </c>
      <c r="AC102" s="110">
        <f t="shared" si="45"/>
        <v>0</v>
      </c>
      <c r="AD102" s="129">
        <f t="shared" si="46"/>
        <v>122</v>
      </c>
      <c r="AE102" s="109">
        <f t="shared" si="47"/>
        <v>871731.52154733869</v>
      </c>
      <c r="AF102" s="109">
        <f t="shared" si="48"/>
        <v>94272868.755890667</v>
      </c>
      <c r="AG102" s="110">
        <f t="shared" si="49"/>
        <v>0.70330425094148818</v>
      </c>
    </row>
    <row r="103" spans="1:33" x14ac:dyDescent="0.25">
      <c r="A103" s="63">
        <f>'Phase cost, On-truck'!A108</f>
        <v>99</v>
      </c>
      <c r="B103" s="63" t="str">
        <f>'Phase cost, On-truck'!B108</f>
        <v>Whitebottom Creek</v>
      </c>
      <c r="C103" s="65">
        <f>'Phase cost, On-truck'!AR108</f>
        <v>10</v>
      </c>
      <c r="D103" s="65">
        <f>'Phase cost, On-truck'!AF108</f>
        <v>8.9496586009777612</v>
      </c>
      <c r="E103" s="65">
        <f>'Phase cost, On-truck'!U108</f>
        <v>46.3</v>
      </c>
      <c r="F103" s="65">
        <f>'Phase cost, On-truck'!AM108</f>
        <v>15.096314396825399</v>
      </c>
      <c r="G103" s="77">
        <f>'Phase cost, On-truck'!AN108</f>
        <v>3.98</v>
      </c>
      <c r="H103" s="65">
        <f>'Phase cost, On-truck'!AO108</f>
        <v>1.5</v>
      </c>
      <c r="I103" s="65">
        <f>'Phase cost, On-truck'!AS108</f>
        <v>1</v>
      </c>
      <c r="J103" s="65">
        <f>'Phase cost, On-truck'!AQ108</f>
        <v>1.0292098107712249</v>
      </c>
      <c r="K103" s="65">
        <f>'Phase cost, On-truck'!AT108</f>
        <v>6.6300146246859502</v>
      </c>
      <c r="L103" s="84">
        <f t="shared" ref="L103:L134" si="50">SUM(C103:K103)</f>
        <v>94.485197433260339</v>
      </c>
      <c r="M103" s="71">
        <f>'Phase cost, On-truck'!K108</f>
        <v>516447.05394859042</v>
      </c>
      <c r="N103" s="86">
        <f>'Phase cost, On-truck'!L108</f>
        <v>309868.23236915423</v>
      </c>
      <c r="O103" s="87">
        <f>'Phase cost, On-truck'!M108</f>
        <v>206578.82157943619</v>
      </c>
      <c r="P103" s="88">
        <f>L103-'Phase cost, On-truck'!AM108+'Phase cost, On-truck'!AL108</f>
        <v>105.84443116336993</v>
      </c>
      <c r="Q103" s="88">
        <f>L103-'Phase cost, On-truck'!AM108+'Phase cost, On-truck'!AJ108</f>
        <v>90.658430536434949</v>
      </c>
      <c r="R103" s="89">
        <f>L103-'Phase cost, On-truck'!AM108+'Phase cost, On-truck'!AK108</f>
        <v>100.22534777849845</v>
      </c>
      <c r="S103">
        <f t="shared" ref="S103:S134" si="51">_xlfn.RANK.AVG(R103,R$7:R$134,1)</f>
        <v>94</v>
      </c>
      <c r="T103" s="109">
        <f t="shared" ref="T103:T134" si="52">IF(S103&lt;S$5,O103,0)</f>
        <v>0</v>
      </c>
      <c r="U103" s="109">
        <f t="shared" ref="U103:U134" si="53">T103*R103</f>
        <v>0</v>
      </c>
      <c r="V103" s="9">
        <f t="shared" ref="V103:V134" si="54">U103/T$136</f>
        <v>0</v>
      </c>
      <c r="W103" s="129">
        <f t="shared" ref="W103:W134" si="55">_xlfn.RANK.AVG(Q103,Q$7:Q$134,1)</f>
        <v>73</v>
      </c>
      <c r="X103" s="109">
        <f t="shared" ref="X103:X134" si="56">IF(W103&lt;W$5,N103,0)</f>
        <v>0</v>
      </c>
      <c r="Y103" s="109">
        <f t="shared" ref="Y103:Y134" si="57">X103*Q103</f>
        <v>0</v>
      </c>
      <c r="Z103" s="110">
        <f t="shared" ref="Z103:Z134" si="58">Y103/X$136</f>
        <v>0</v>
      </c>
      <c r="AA103" s="111">
        <f t="shared" ref="AA103:AA134" si="59">IF(Z103=0,0,X103+O103)</f>
        <v>0</v>
      </c>
      <c r="AB103" s="109">
        <f t="shared" ref="AB103:AB134" si="60">AA103*L103</f>
        <v>0</v>
      </c>
      <c r="AC103" s="110">
        <f t="shared" ref="AC103:AC134" si="61">AB103/AA$136</f>
        <v>0</v>
      </c>
      <c r="AD103" s="129">
        <f t="shared" ref="AD103:AD134" si="62">_xlfn.RANK.AVG(L103,L$7:L$134,1)</f>
        <v>87</v>
      </c>
      <c r="AE103" s="109">
        <f t="shared" ref="AE103:AE134" si="63">IF(AD103&lt;AD$5,M103,0)</f>
        <v>516447.05394859042</v>
      </c>
      <c r="AF103" s="109">
        <f t="shared" ref="AF103:AF134" si="64">AE103*L103</f>
        <v>48796601.856158219</v>
      </c>
      <c r="AG103" s="110">
        <f t="shared" ref="AG103:AG134" si="65">AF103/AE$136</f>
        <v>0.36403747939187397</v>
      </c>
    </row>
    <row r="104" spans="1:33" x14ac:dyDescent="0.25">
      <c r="A104" s="63">
        <f>'Phase cost, On-truck'!A109</f>
        <v>100</v>
      </c>
      <c r="B104" s="63" t="str">
        <f>'Phase cost, On-truck'!B109</f>
        <v>Lakelse Lake</v>
      </c>
      <c r="C104" s="65">
        <f>'Phase cost, On-truck'!AR109</f>
        <v>10</v>
      </c>
      <c r="D104" s="65">
        <f>'Phase cost, On-truck'!AF109</f>
        <v>8.8597225265130817</v>
      </c>
      <c r="E104" s="65">
        <f>'Phase cost, On-truck'!U109</f>
        <v>46.3</v>
      </c>
      <c r="F104" s="65">
        <f>'Phase cost, On-truck'!AM109</f>
        <v>10.199678008928574</v>
      </c>
      <c r="G104" s="77">
        <f>'Phase cost, On-truck'!AN109</f>
        <v>3.98</v>
      </c>
      <c r="H104" s="65">
        <f>'Phase cost, On-truck'!AO109</f>
        <v>1.5</v>
      </c>
      <c r="I104" s="65">
        <f>'Phase cost, On-truck'!AS109</f>
        <v>1</v>
      </c>
      <c r="J104" s="65">
        <f>'Phase cost, On-truck'!AQ109</f>
        <v>0.90325175126836332</v>
      </c>
      <c r="K104" s="65">
        <f>'Phase cost, On-truck'!AT109</f>
        <v>6.2210121829368008</v>
      </c>
      <c r="L104" s="84">
        <f t="shared" si="50"/>
        <v>88.963664469646815</v>
      </c>
      <c r="M104" s="71">
        <f>'Phase cost, On-truck'!K109</f>
        <v>719367.99783600215</v>
      </c>
      <c r="N104" s="86">
        <f>'Phase cost, On-truck'!L109</f>
        <v>395652.39880980121</v>
      </c>
      <c r="O104" s="87">
        <f>'Phase cost, On-truck'!M109</f>
        <v>323715.59902620094</v>
      </c>
      <c r="P104" s="88">
        <f>L104-'Phase cost, On-truck'!AM109+'Phase cost, On-truck'!AL109</f>
        <v>102.8341719090818</v>
      </c>
      <c r="Q104" s="88">
        <f>L104-'Phase cost, On-truck'!AM109+'Phase cost, On-truck'!AJ109</f>
        <v>87.648171282146819</v>
      </c>
      <c r="R104" s="89">
        <f>L104-'Phase cost, On-truck'!AM109+'Phase cost, On-truck'!AK109</f>
        <v>90.571489476591267</v>
      </c>
      <c r="S104">
        <f t="shared" si="51"/>
        <v>46</v>
      </c>
      <c r="T104" s="109">
        <f t="shared" si="52"/>
        <v>0</v>
      </c>
      <c r="U104" s="109">
        <f t="shared" si="53"/>
        <v>0</v>
      </c>
      <c r="V104" s="9">
        <f t="shared" si="54"/>
        <v>0</v>
      </c>
      <c r="W104" s="129">
        <f t="shared" si="55"/>
        <v>55</v>
      </c>
      <c r="X104" s="109">
        <f t="shared" si="56"/>
        <v>0</v>
      </c>
      <c r="Y104" s="109">
        <f t="shared" si="57"/>
        <v>0</v>
      </c>
      <c r="Z104" s="110">
        <f t="shared" si="58"/>
        <v>0</v>
      </c>
      <c r="AA104" s="111">
        <f t="shared" si="59"/>
        <v>0</v>
      </c>
      <c r="AB104" s="109">
        <f t="shared" si="60"/>
        <v>0</v>
      </c>
      <c r="AC104" s="110">
        <f t="shared" si="61"/>
        <v>0</v>
      </c>
      <c r="AD104" s="129">
        <f t="shared" si="62"/>
        <v>51</v>
      </c>
      <c r="AE104" s="109">
        <f t="shared" si="63"/>
        <v>719367.99783600215</v>
      </c>
      <c r="AF104" s="109">
        <f t="shared" si="64"/>
        <v>63997613.189683713</v>
      </c>
      <c r="AG104" s="110">
        <f t="shared" si="65"/>
        <v>0.47744164360757463</v>
      </c>
    </row>
    <row r="105" spans="1:33" x14ac:dyDescent="0.25">
      <c r="A105" s="63">
        <f>'Phase cost, On-truck'!A110</f>
        <v>101</v>
      </c>
      <c r="B105" s="63" t="str">
        <f>'Phase cost, On-truck'!B110</f>
        <v>Chist Creek Lower</v>
      </c>
      <c r="C105" s="65">
        <f>'Phase cost, On-truck'!AR110</f>
        <v>10</v>
      </c>
      <c r="D105" s="65">
        <f>'Phase cost, On-truck'!AF110</f>
        <v>8.1756550536603338</v>
      </c>
      <c r="E105" s="65">
        <f>'Phase cost, On-truck'!U110</f>
        <v>39</v>
      </c>
      <c r="F105" s="65">
        <f>'Phase cost, On-truck'!AM110</f>
        <v>10.753517932539683</v>
      </c>
      <c r="G105" s="77">
        <f>'Phase cost, On-truck'!AN110</f>
        <v>3.98</v>
      </c>
      <c r="H105" s="65">
        <f>'Phase cost, On-truck'!AO110</f>
        <v>1.5</v>
      </c>
      <c r="I105" s="65">
        <f>'Phase cost, On-truck'!AS110</f>
        <v>1</v>
      </c>
      <c r="J105" s="65">
        <f>'Phase cost, On-truck'!AQ110</f>
        <v>0.70641474470046839</v>
      </c>
      <c r="K105" s="65">
        <f>'Phase cost, On-truck'!AT110</f>
        <v>5.6108470184720387</v>
      </c>
      <c r="L105" s="84">
        <f t="shared" si="50"/>
        <v>80.72643474937253</v>
      </c>
      <c r="M105" s="71">
        <f>'Phase cost, On-truck'!K110</f>
        <v>702071.25199253787</v>
      </c>
      <c r="N105" s="86">
        <f>'Phase cost, On-truck'!L110</f>
        <v>421242.75119552272</v>
      </c>
      <c r="O105" s="87">
        <f>'Phase cost, On-truck'!M110</f>
        <v>280828.50079701515</v>
      </c>
      <c r="P105" s="88">
        <f>L105-'Phase cost, On-truck'!AM110+'Phase cost, On-truck'!AL110</f>
        <v>94.685964765196402</v>
      </c>
      <c r="Q105" s="88">
        <f>L105-'Phase cost, On-truck'!AM110+'Phase cost, On-truck'!AJ110</f>
        <v>79.499964138261419</v>
      </c>
      <c r="R105" s="89">
        <f>L105-'Phase cost, On-truck'!AM110+'Phase cost, On-truck'!AK110</f>
        <v>82.566140666039203</v>
      </c>
      <c r="S105">
        <f t="shared" si="51"/>
        <v>11</v>
      </c>
      <c r="T105" s="109">
        <f t="shared" si="52"/>
        <v>280828.50079701515</v>
      </c>
      <c r="U105" s="109">
        <f t="shared" si="53"/>
        <v>23186925.499839254</v>
      </c>
      <c r="V105" s="9">
        <f t="shared" si="54"/>
        <v>2.8253171660389205</v>
      </c>
      <c r="W105" s="129">
        <f t="shared" si="55"/>
        <v>20</v>
      </c>
      <c r="X105" s="109">
        <f t="shared" si="56"/>
        <v>421242.75119552272</v>
      </c>
      <c r="Y105" s="109">
        <f t="shared" si="57"/>
        <v>33488783.613546632</v>
      </c>
      <c r="Z105" s="110">
        <f t="shared" si="58"/>
        <v>2.6882914836141687</v>
      </c>
      <c r="AA105" s="111">
        <f t="shared" si="59"/>
        <v>702071.25199253787</v>
      </c>
      <c r="AB105" s="109">
        <f t="shared" si="60"/>
        <v>56675709.113385886</v>
      </c>
      <c r="AC105" s="110">
        <f t="shared" si="61"/>
        <v>2.7501948574528905</v>
      </c>
      <c r="AD105" s="129">
        <f t="shared" si="62"/>
        <v>12</v>
      </c>
      <c r="AE105" s="109">
        <f t="shared" si="63"/>
        <v>702071.25199253787</v>
      </c>
      <c r="AF105" s="109">
        <f t="shared" si="64"/>
        <v>56675709.113385886</v>
      </c>
      <c r="AG105" s="110">
        <f t="shared" si="65"/>
        <v>0.42281801403308689</v>
      </c>
    </row>
    <row r="106" spans="1:33" x14ac:dyDescent="0.25">
      <c r="A106" s="63">
        <f>'Phase cost, On-truck'!A111</f>
        <v>102</v>
      </c>
      <c r="B106" s="63" t="str">
        <f>'Phase cost, On-truck'!B111</f>
        <v>Kitimat River 2</v>
      </c>
      <c r="C106" s="65">
        <f>'Phase cost, On-truck'!AR111</f>
        <v>10</v>
      </c>
      <c r="D106" s="65">
        <f>'Phase cost, On-truck'!AF111</f>
        <v>9.2101051531267153</v>
      </c>
      <c r="E106" s="65">
        <f>'Phase cost, On-truck'!U111</f>
        <v>47.8</v>
      </c>
      <c r="F106" s="65">
        <f>'Phase cost, On-truck'!AM111</f>
        <v>11.299018575396827</v>
      </c>
      <c r="G106" s="77">
        <f>'Phase cost, On-truck'!AN111</f>
        <v>3.98</v>
      </c>
      <c r="H106" s="65">
        <f>'Phase cost, On-truck'!AO111</f>
        <v>1.5</v>
      </c>
      <c r="I106" s="65">
        <f>'Phase cost, On-truck'!AS111</f>
        <v>1</v>
      </c>
      <c r="J106" s="65">
        <f>'Phase cost, On-truck'!AQ111</f>
        <v>0.76122748451487388</v>
      </c>
      <c r="K106" s="65">
        <f>'Phase cost, On-truck'!AT111</f>
        <v>6.4456280970430742</v>
      </c>
      <c r="L106" s="84">
        <f t="shared" si="50"/>
        <v>91.995979310081495</v>
      </c>
      <c r="M106" s="71">
        <f>'Phase cost, On-truck'!K111</f>
        <v>726196.19607300649</v>
      </c>
      <c r="N106" s="86">
        <f>'Phase cost, On-truck'!L111</f>
        <v>435717.71764380386</v>
      </c>
      <c r="O106" s="87">
        <f>'Phase cost, On-truck'!M111</f>
        <v>290478.47842920263</v>
      </c>
      <c r="P106" s="88">
        <f>L106-'Phase cost, On-truck'!AM111+'Phase cost, On-truck'!AL111</f>
        <v>106.06489046876251</v>
      </c>
      <c r="Q106" s="88">
        <f>L106-'Phase cost, On-truck'!AM111+'Phase cost, On-truck'!AJ111</f>
        <v>90.878889841827529</v>
      </c>
      <c r="R106" s="89">
        <f>L106-'Phase cost, On-truck'!AM111+'Phase cost, On-truck'!AK111</f>
        <v>93.671613512462443</v>
      </c>
      <c r="S106">
        <f t="shared" si="51"/>
        <v>61</v>
      </c>
      <c r="T106" s="109">
        <f t="shared" si="52"/>
        <v>0</v>
      </c>
      <c r="U106" s="109">
        <f t="shared" si="53"/>
        <v>0</v>
      </c>
      <c r="V106" s="9">
        <f t="shared" si="54"/>
        <v>0</v>
      </c>
      <c r="W106" s="129">
        <f t="shared" si="55"/>
        <v>75</v>
      </c>
      <c r="X106" s="109">
        <f t="shared" si="56"/>
        <v>0</v>
      </c>
      <c r="Y106" s="109">
        <f t="shared" si="57"/>
        <v>0</v>
      </c>
      <c r="Z106" s="110">
        <f t="shared" si="58"/>
        <v>0</v>
      </c>
      <c r="AA106" s="111">
        <f t="shared" si="59"/>
        <v>0</v>
      </c>
      <c r="AB106" s="109">
        <f t="shared" si="60"/>
        <v>0</v>
      </c>
      <c r="AC106" s="110">
        <f t="shared" si="61"/>
        <v>0</v>
      </c>
      <c r="AD106" s="129">
        <f t="shared" si="62"/>
        <v>67</v>
      </c>
      <c r="AE106" s="109">
        <f t="shared" si="63"/>
        <v>726196.19607300649</v>
      </c>
      <c r="AF106" s="109">
        <f t="shared" si="64"/>
        <v>66807130.228992186</v>
      </c>
      <c r="AG106" s="110">
        <f t="shared" si="65"/>
        <v>0.49840149454787741</v>
      </c>
    </row>
    <row r="107" spans="1:33" x14ac:dyDescent="0.25">
      <c r="A107" s="63">
        <f>'Phase cost, On-truck'!A112</f>
        <v>103</v>
      </c>
      <c r="B107" s="63" t="str">
        <f>'Phase cost, On-truck'!B112</f>
        <v>Kitimat River 1</v>
      </c>
      <c r="C107" s="65">
        <f>'Phase cost, On-truck'!AR112</f>
        <v>10</v>
      </c>
      <c r="D107" s="65">
        <f>'Phase cost, On-truck'!AF112</f>
        <v>9.1969880188404431</v>
      </c>
      <c r="E107" s="65">
        <f>'Phase cost, On-truck'!U112</f>
        <v>47.8</v>
      </c>
      <c r="F107" s="65">
        <f>'Phase cost, On-truck'!AM112</f>
        <v>11.299018575396829</v>
      </c>
      <c r="G107" s="77">
        <f>'Phase cost, On-truck'!AN112</f>
        <v>3.98</v>
      </c>
      <c r="H107" s="65">
        <f>'Phase cost, On-truck'!AO112</f>
        <v>1.5</v>
      </c>
      <c r="I107" s="65">
        <f>'Phase cost, On-truck'!AS112</f>
        <v>1</v>
      </c>
      <c r="J107" s="65">
        <f>'Phase cost, On-truck'!AQ112</f>
        <v>0.77933556763100897</v>
      </c>
      <c r="K107" s="65">
        <f>'Phase cost, On-truck'!AT112</f>
        <v>6.4460273729494624</v>
      </c>
      <c r="L107" s="84">
        <f t="shared" si="50"/>
        <v>92.001369534817741</v>
      </c>
      <c r="M107" s="71">
        <f>'Phase cost, On-truck'!K112</f>
        <v>698045.36929112591</v>
      </c>
      <c r="N107" s="86">
        <f>'Phase cost, On-truck'!L112</f>
        <v>418827.22157467552</v>
      </c>
      <c r="O107" s="87">
        <f>'Phase cost, On-truck'!M112</f>
        <v>279218.14771645039</v>
      </c>
      <c r="P107" s="88">
        <f>L107-'Phase cost, On-truck'!AM112+'Phase cost, On-truck'!AL112</f>
        <v>106.07028069349876</v>
      </c>
      <c r="Q107" s="88">
        <f>L107-'Phase cost, On-truck'!AM112+'Phase cost, On-truck'!AJ112</f>
        <v>90.884280066563775</v>
      </c>
      <c r="R107" s="89">
        <f>L107-'Phase cost, On-truck'!AM112+'Phase cost, On-truck'!AK112</f>
        <v>93.677003737198689</v>
      </c>
      <c r="S107">
        <f t="shared" si="51"/>
        <v>62</v>
      </c>
      <c r="T107" s="109">
        <f t="shared" si="52"/>
        <v>0</v>
      </c>
      <c r="U107" s="109">
        <f t="shared" si="53"/>
        <v>0</v>
      </c>
      <c r="V107" s="9">
        <f t="shared" si="54"/>
        <v>0</v>
      </c>
      <c r="W107" s="129">
        <f t="shared" si="55"/>
        <v>76</v>
      </c>
      <c r="X107" s="109">
        <f t="shared" si="56"/>
        <v>0</v>
      </c>
      <c r="Y107" s="109">
        <f t="shared" si="57"/>
        <v>0</v>
      </c>
      <c r="Z107" s="110">
        <f t="shared" si="58"/>
        <v>0</v>
      </c>
      <c r="AA107" s="111">
        <f t="shared" si="59"/>
        <v>0</v>
      </c>
      <c r="AB107" s="109">
        <f t="shared" si="60"/>
        <v>0</v>
      </c>
      <c r="AC107" s="110">
        <f t="shared" si="61"/>
        <v>0</v>
      </c>
      <c r="AD107" s="129">
        <f t="shared" si="62"/>
        <v>68</v>
      </c>
      <c r="AE107" s="109">
        <f t="shared" si="63"/>
        <v>698045.36929112591</v>
      </c>
      <c r="AF107" s="109">
        <f t="shared" si="64"/>
        <v>64221129.972221188</v>
      </c>
      <c r="AG107" s="110">
        <f t="shared" si="65"/>
        <v>0.47910914673323451</v>
      </c>
    </row>
    <row r="108" spans="1:33" x14ac:dyDescent="0.25">
      <c r="A108" s="63">
        <f>'Phase cost, On-truck'!A113</f>
        <v>104</v>
      </c>
      <c r="B108" s="63" t="str">
        <f>'Phase cost, On-truck'!B113</f>
        <v>McKay Creek</v>
      </c>
      <c r="C108" s="65">
        <f>'Phase cost, On-truck'!AR113</f>
        <v>10</v>
      </c>
      <c r="D108" s="65">
        <f>'Phase cost, On-truck'!AF113</f>
        <v>8.9852192593735793</v>
      </c>
      <c r="E108" s="65">
        <f>'Phase cost, On-truck'!U113</f>
        <v>39</v>
      </c>
      <c r="F108" s="65">
        <f>'Phase cost, On-truck'!AM113</f>
        <v>11.299018575396829</v>
      </c>
      <c r="G108" s="77">
        <f>'Phase cost, On-truck'!AN113</f>
        <v>3.98</v>
      </c>
      <c r="H108" s="65">
        <f>'Phase cost, On-truck'!AO113</f>
        <v>1.5</v>
      </c>
      <c r="I108" s="65">
        <f>'Phase cost, On-truck'!AS113</f>
        <v>1</v>
      </c>
      <c r="J108" s="65">
        <f>'Phase cost, On-truck'!AQ113</f>
        <v>0.80438348752813416</v>
      </c>
      <c r="K108" s="65">
        <f>'Phase cost, On-truck'!AT113</f>
        <v>5.7270897057838832</v>
      </c>
      <c r="L108" s="84">
        <f t="shared" si="50"/>
        <v>82.295711028082422</v>
      </c>
      <c r="M108" s="71">
        <f>'Phase cost, On-truck'!K113</f>
        <v>852885.24219516688</v>
      </c>
      <c r="N108" s="86">
        <f>'Phase cost, On-truck'!L113</f>
        <v>511731.1453171001</v>
      </c>
      <c r="O108" s="87">
        <f>'Phase cost, On-truck'!M113</f>
        <v>341154.09687806678</v>
      </c>
      <c r="P108" s="88">
        <f>L108-'Phase cost, On-truck'!AM113+'Phase cost, On-truck'!AL113</f>
        <v>96.364622186763441</v>
      </c>
      <c r="Q108" s="88">
        <f>L108-'Phase cost, On-truck'!AM113+'Phase cost, On-truck'!AJ113</f>
        <v>81.178621559828457</v>
      </c>
      <c r="R108" s="89">
        <f>L108-'Phase cost, On-truck'!AM113+'Phase cost, On-truck'!AK113</f>
        <v>83.971345230463371</v>
      </c>
      <c r="S108">
        <f t="shared" si="51"/>
        <v>15</v>
      </c>
      <c r="T108" s="109">
        <f t="shared" si="52"/>
        <v>341154.09687806678</v>
      </c>
      <c r="U108" s="109">
        <f t="shared" si="53"/>
        <v>28647168.445735089</v>
      </c>
      <c r="V108" s="9">
        <f t="shared" si="54"/>
        <v>3.4906454833222695</v>
      </c>
      <c r="W108" s="129">
        <f t="shared" si="55"/>
        <v>28</v>
      </c>
      <c r="X108" s="109">
        <f t="shared" si="56"/>
        <v>0</v>
      </c>
      <c r="Y108" s="109">
        <f t="shared" si="57"/>
        <v>0</v>
      </c>
      <c r="Z108" s="110">
        <f t="shared" si="58"/>
        <v>0</v>
      </c>
      <c r="AA108" s="111">
        <f t="shared" si="59"/>
        <v>0</v>
      </c>
      <c r="AB108" s="109">
        <f t="shared" si="60"/>
        <v>0</v>
      </c>
      <c r="AC108" s="110">
        <f t="shared" si="61"/>
        <v>0</v>
      </c>
      <c r="AD108" s="129">
        <f t="shared" si="62"/>
        <v>20</v>
      </c>
      <c r="AE108" s="109">
        <f t="shared" si="63"/>
        <v>852885.24219516688</v>
      </c>
      <c r="AF108" s="109">
        <f t="shared" si="64"/>
        <v>70188797.431809545</v>
      </c>
      <c r="AG108" s="110">
        <f t="shared" si="65"/>
        <v>0.52362975958741187</v>
      </c>
    </row>
    <row r="109" spans="1:33" x14ac:dyDescent="0.25">
      <c r="A109" s="63">
        <f>'Phase cost, On-truck'!A114</f>
        <v>105</v>
      </c>
      <c r="B109" s="63" t="str">
        <f>'Phase cost, On-truck'!B114</f>
        <v>Bolton Creek</v>
      </c>
      <c r="C109" s="65">
        <f>'Phase cost, On-truck'!AR114</f>
        <v>10</v>
      </c>
      <c r="D109" s="65">
        <f>'Phase cost, On-truck'!AF114</f>
        <v>9.875</v>
      </c>
      <c r="E109" s="65">
        <f>'Phase cost, On-truck'!U114</f>
        <v>39</v>
      </c>
      <c r="F109" s="65">
        <f>'Phase cost, On-truck'!AM114</f>
        <v>11.299018575396827</v>
      </c>
      <c r="G109" s="77">
        <f>'Phase cost, On-truck'!AN114</f>
        <v>3.98</v>
      </c>
      <c r="H109" s="65">
        <f>'Phase cost, On-truck'!AO114</f>
        <v>1.5</v>
      </c>
      <c r="I109" s="65">
        <f>'Phase cost, On-truck'!AS114</f>
        <v>1</v>
      </c>
      <c r="J109" s="65">
        <f>'Phase cost, On-truck'!AQ114</f>
        <v>0.95958960050378372</v>
      </c>
      <c r="K109" s="65">
        <f>'Phase cost, On-truck'!AT114</f>
        <v>5.8106886540720488</v>
      </c>
      <c r="L109" s="84">
        <f t="shared" si="50"/>
        <v>83.424296829972675</v>
      </c>
      <c r="M109" s="71">
        <f>'Phase cost, On-truck'!K114</f>
        <v>339213.41594147059</v>
      </c>
      <c r="N109" s="86">
        <f>'Phase cost, On-truck'!L114</f>
        <v>203528.04956488236</v>
      </c>
      <c r="O109" s="87">
        <f>'Phase cost, On-truck'!M114</f>
        <v>135685.36637658824</v>
      </c>
      <c r="P109" s="88">
        <f>L109-'Phase cost, On-truck'!AM114+'Phase cost, On-truck'!AL114</f>
        <v>97.493207988653694</v>
      </c>
      <c r="Q109" s="88">
        <f>L109-'Phase cost, On-truck'!AM114+'Phase cost, On-truck'!AJ114</f>
        <v>82.30720736171871</v>
      </c>
      <c r="R109" s="89">
        <f>L109-'Phase cost, On-truck'!AM114+'Phase cost, On-truck'!AK114</f>
        <v>85.099931032353624</v>
      </c>
      <c r="S109">
        <f t="shared" si="51"/>
        <v>17</v>
      </c>
      <c r="T109" s="109">
        <f t="shared" si="52"/>
        <v>0</v>
      </c>
      <c r="U109" s="109">
        <f t="shared" si="53"/>
        <v>0</v>
      </c>
      <c r="V109" s="9">
        <f t="shared" si="54"/>
        <v>0</v>
      </c>
      <c r="W109" s="129">
        <f t="shared" si="55"/>
        <v>35</v>
      </c>
      <c r="X109" s="109">
        <f t="shared" si="56"/>
        <v>0</v>
      </c>
      <c r="Y109" s="109">
        <f t="shared" si="57"/>
        <v>0</v>
      </c>
      <c r="Z109" s="110">
        <f t="shared" si="58"/>
        <v>0</v>
      </c>
      <c r="AA109" s="111">
        <f t="shared" si="59"/>
        <v>0</v>
      </c>
      <c r="AB109" s="109">
        <f t="shared" si="60"/>
        <v>0</v>
      </c>
      <c r="AC109" s="110">
        <f t="shared" si="61"/>
        <v>0</v>
      </c>
      <c r="AD109" s="129">
        <f t="shared" si="62"/>
        <v>24</v>
      </c>
      <c r="AE109" s="109">
        <f t="shared" si="63"/>
        <v>339213.41594147059</v>
      </c>
      <c r="AF109" s="109">
        <f t="shared" si="64"/>
        <v>28298640.700210229</v>
      </c>
      <c r="AG109" s="110">
        <f t="shared" si="65"/>
        <v>0.21111645972988438</v>
      </c>
    </row>
    <row r="110" spans="1:33" x14ac:dyDescent="0.25">
      <c r="A110" s="63">
        <f>'Phase cost, On-truck'!A115</f>
        <v>106</v>
      </c>
      <c r="B110" s="63" t="str">
        <f>'Phase cost, On-truck'!B115</f>
        <v>Nalbeelah Creek</v>
      </c>
      <c r="C110" s="65">
        <f>'Phase cost, On-truck'!AR115</f>
        <v>10</v>
      </c>
      <c r="D110" s="65">
        <f>'Phase cost, On-truck'!AF115</f>
        <v>7.3686327744699316</v>
      </c>
      <c r="E110" s="65">
        <f>'Phase cost, On-truck'!U115</f>
        <v>39</v>
      </c>
      <c r="F110" s="65">
        <f>'Phase cost, On-truck'!AM115</f>
        <v>10.121070109126984</v>
      </c>
      <c r="G110" s="77">
        <f>'Phase cost, On-truck'!AN115</f>
        <v>3.98</v>
      </c>
      <c r="H110" s="65">
        <f>'Phase cost, On-truck'!AO115</f>
        <v>1.5</v>
      </c>
      <c r="I110" s="65">
        <f>'Phase cost, On-truck'!AS115</f>
        <v>1</v>
      </c>
      <c r="J110" s="65">
        <f>'Phase cost, On-truck'!AQ115</f>
        <v>0.75925514685896545</v>
      </c>
      <c r="K110" s="65">
        <f>'Phase cost, On-truck'!AT115</f>
        <v>5.4999166424364709</v>
      </c>
      <c r="L110" s="84">
        <f t="shared" si="50"/>
        <v>79.22887467289236</v>
      </c>
      <c r="M110" s="71">
        <f>'Phase cost, On-truck'!K115</f>
        <v>634795.8363393388</v>
      </c>
      <c r="N110" s="86">
        <f>'Phase cost, On-truck'!L115</f>
        <v>317397.9181696694</v>
      </c>
      <c r="O110" s="87">
        <f>'Phase cost, On-truck'!M115</f>
        <v>317397.9181696694</v>
      </c>
      <c r="P110" s="88">
        <f>L110-'Phase cost, On-truck'!AM115+'Phase cost, On-truck'!AL115</f>
        <v>95.103191797843209</v>
      </c>
      <c r="Q110" s="88">
        <f>L110-'Phase cost, On-truck'!AM115+'Phase cost, On-truck'!AJ115</f>
        <v>79.917191170908225</v>
      </c>
      <c r="R110" s="89">
        <f>L110-'Phase cost, On-truck'!AM115+'Phase cost, On-truck'!AK115</f>
        <v>78.54055817487648</v>
      </c>
      <c r="S110">
        <f t="shared" si="51"/>
        <v>4</v>
      </c>
      <c r="T110" s="109">
        <f t="shared" si="52"/>
        <v>317397.9181696694</v>
      </c>
      <c r="U110" s="109">
        <f t="shared" si="53"/>
        <v>24928609.656589605</v>
      </c>
      <c r="V110" s="9">
        <f t="shared" si="54"/>
        <v>3.0375406514647438</v>
      </c>
      <c r="W110" s="129">
        <f t="shared" si="55"/>
        <v>23</v>
      </c>
      <c r="X110" s="109">
        <f t="shared" si="56"/>
        <v>317397.9181696694</v>
      </c>
      <c r="Y110" s="109">
        <f t="shared" si="57"/>
        <v>25365550.103613753</v>
      </c>
      <c r="Z110" s="110">
        <f t="shared" si="58"/>
        <v>2.0362039155447151</v>
      </c>
      <c r="AA110" s="111">
        <f t="shared" si="59"/>
        <v>634795.8363393388</v>
      </c>
      <c r="AB110" s="109">
        <f t="shared" si="60"/>
        <v>50294159.760203362</v>
      </c>
      <c r="AC110" s="110">
        <f t="shared" si="61"/>
        <v>2.4405294913152966</v>
      </c>
      <c r="AD110" s="129">
        <f t="shared" si="62"/>
        <v>6</v>
      </c>
      <c r="AE110" s="109">
        <f t="shared" si="63"/>
        <v>634795.8363393388</v>
      </c>
      <c r="AF110" s="109">
        <f t="shared" si="64"/>
        <v>50294159.760203362</v>
      </c>
      <c r="AG110" s="110">
        <f t="shared" si="65"/>
        <v>0.3752097164718044</v>
      </c>
    </row>
    <row r="111" spans="1:33" x14ac:dyDescent="0.25">
      <c r="A111" s="63">
        <f>'Phase cost, On-truck'!A116</f>
        <v>107</v>
      </c>
      <c r="B111" s="63" t="str">
        <f>'Phase cost, On-truck'!B116</f>
        <v>Kitimat Valley Upper</v>
      </c>
      <c r="C111" s="65">
        <f>'Phase cost, On-truck'!AR116</f>
        <v>10</v>
      </c>
      <c r="D111" s="65">
        <f>'Phase cost, On-truck'!AF116</f>
        <v>5.5817097779136757</v>
      </c>
      <c r="E111" s="65">
        <f>'Phase cost, On-truck'!U116</f>
        <v>39</v>
      </c>
      <c r="F111" s="65">
        <f>'Phase cost, On-truck'!AM116</f>
        <v>12.121604037698416</v>
      </c>
      <c r="G111" s="77">
        <f>'Phase cost, On-truck'!AN116</f>
        <v>3.98</v>
      </c>
      <c r="H111" s="65">
        <f>'Phase cost, On-truck'!AO116</f>
        <v>1.5</v>
      </c>
      <c r="I111" s="65">
        <f>'Phase cost, On-truck'!AS116</f>
        <v>1</v>
      </c>
      <c r="J111" s="65">
        <f>'Phase cost, On-truck'!AQ116</f>
        <v>1.5067069079847379</v>
      </c>
      <c r="K111" s="65">
        <f>'Phase cost, On-truck'!AT116</f>
        <v>5.5768016578877466</v>
      </c>
      <c r="L111" s="84">
        <f t="shared" si="50"/>
        <v>80.266822381484573</v>
      </c>
      <c r="M111" s="71">
        <f>'Phase cost, On-truck'!K116</f>
        <v>420003.98706199811</v>
      </c>
      <c r="N111" s="86">
        <f>'Phase cost, On-truck'!L116</f>
        <v>210001.99353099905</v>
      </c>
      <c r="O111" s="87">
        <f>'Phase cost, On-truck'!M116</f>
        <v>210001.99353099905</v>
      </c>
      <c r="P111" s="88">
        <f>L111-'Phase cost, On-truck'!AM116+'Phase cost, On-truck'!AL116</f>
        <v>94.00212986357829</v>
      </c>
      <c r="Q111" s="88">
        <f>L111-'Phase cost, On-truck'!AM116+'Phase cost, On-truck'!AJ116</f>
        <v>78.816129236643292</v>
      </c>
      <c r="R111" s="89">
        <f>L111-'Phase cost, On-truck'!AM116+'Phase cost, On-truck'!AK116</f>
        <v>81.71751552632584</v>
      </c>
      <c r="S111">
        <f t="shared" si="51"/>
        <v>10</v>
      </c>
      <c r="T111" s="109">
        <f t="shared" si="52"/>
        <v>210001.99353099905</v>
      </c>
      <c r="U111" s="109">
        <f t="shared" si="53"/>
        <v>17160841.166928794</v>
      </c>
      <c r="V111" s="9">
        <f t="shared" si="54"/>
        <v>2.0910413126107397</v>
      </c>
      <c r="W111" s="129">
        <f t="shared" si="55"/>
        <v>19</v>
      </c>
      <c r="X111" s="109">
        <f t="shared" si="56"/>
        <v>210001.99353099905</v>
      </c>
      <c r="Y111" s="109">
        <f t="shared" si="57"/>
        <v>16551544.26209195</v>
      </c>
      <c r="Z111" s="110">
        <f t="shared" si="58"/>
        <v>1.3286650239050728</v>
      </c>
      <c r="AA111" s="111">
        <f t="shared" si="59"/>
        <v>420003.98706199811</v>
      </c>
      <c r="AB111" s="109">
        <f t="shared" si="60"/>
        <v>33712385.429020748</v>
      </c>
      <c r="AC111" s="110">
        <f t="shared" si="61"/>
        <v>1.6358971151798907</v>
      </c>
      <c r="AD111" s="129">
        <f t="shared" si="62"/>
        <v>11</v>
      </c>
      <c r="AE111" s="109">
        <f t="shared" si="63"/>
        <v>420003.98706199811</v>
      </c>
      <c r="AF111" s="109">
        <f t="shared" si="64"/>
        <v>33712385.429020748</v>
      </c>
      <c r="AG111" s="110">
        <f t="shared" si="65"/>
        <v>0.25150464067241668</v>
      </c>
    </row>
    <row r="112" spans="1:33" x14ac:dyDescent="0.25">
      <c r="A112" s="63">
        <f>'Phase cost, On-truck'!A117</f>
        <v>108</v>
      </c>
      <c r="B112" s="63" t="str">
        <f>'Phase cost, On-truck'!B117</f>
        <v>Coldwater Creek</v>
      </c>
      <c r="C112" s="65">
        <f>'Phase cost, On-truck'!AR117</f>
        <v>10</v>
      </c>
      <c r="D112" s="65">
        <f>'Phase cost, On-truck'!AF117</f>
        <v>9.1856018630560339</v>
      </c>
      <c r="E112" s="65">
        <f>'Phase cost, On-truck'!U117</f>
        <v>47.8</v>
      </c>
      <c r="F112" s="65">
        <f>'Phase cost, On-truck'!AM117</f>
        <v>12.813962075396827</v>
      </c>
      <c r="G112" s="77">
        <f>'Phase cost, On-truck'!AN117</f>
        <v>3.98</v>
      </c>
      <c r="H112" s="65">
        <f>'Phase cost, On-truck'!AO117</f>
        <v>1.5</v>
      </c>
      <c r="I112" s="65">
        <f>'Phase cost, On-truck'!AS117</f>
        <v>1</v>
      </c>
      <c r="J112" s="65">
        <f>'Phase cost, On-truck'!AQ117</f>
        <v>0.75098505593164278</v>
      </c>
      <c r="K112" s="65">
        <f>'Phase cost, On-truck'!AT117</f>
        <v>6.5640439195507598</v>
      </c>
      <c r="L112" s="84">
        <f t="shared" si="50"/>
        <v>93.594592913935259</v>
      </c>
      <c r="M112" s="71">
        <f>'Phase cost, On-truck'!K117</f>
        <v>437422.51021925849</v>
      </c>
      <c r="N112" s="86">
        <f>'Phase cost, On-truck'!L117</f>
        <v>262453.50613155507</v>
      </c>
      <c r="O112" s="87">
        <f>'Phase cost, On-truck'!M117</f>
        <v>174969.00408770342</v>
      </c>
      <c r="P112" s="88">
        <f>L112-'Phase cost, On-truck'!AM117+'Phase cost, On-truck'!AL117</f>
        <v>107.53983521547342</v>
      </c>
      <c r="Q112" s="88">
        <f>L112-'Phase cost, On-truck'!AM117+'Phase cost, On-truck'!AJ117</f>
        <v>92.353834588538433</v>
      </c>
      <c r="R112" s="89">
        <f>L112-'Phase cost, On-truck'!AM117+'Phase cost, On-truck'!AK117</f>
        <v>95.455730402030497</v>
      </c>
      <c r="S112">
        <f t="shared" si="51"/>
        <v>69</v>
      </c>
      <c r="T112" s="109">
        <f t="shared" si="52"/>
        <v>0</v>
      </c>
      <c r="U112" s="109">
        <f t="shared" si="53"/>
        <v>0</v>
      </c>
      <c r="V112" s="9">
        <f t="shared" si="54"/>
        <v>0</v>
      </c>
      <c r="W112" s="129">
        <f t="shared" si="55"/>
        <v>90</v>
      </c>
      <c r="X112" s="109">
        <f t="shared" si="56"/>
        <v>0</v>
      </c>
      <c r="Y112" s="109">
        <f t="shared" si="57"/>
        <v>0</v>
      </c>
      <c r="Z112" s="110">
        <f t="shared" si="58"/>
        <v>0</v>
      </c>
      <c r="AA112" s="111">
        <f t="shared" si="59"/>
        <v>0</v>
      </c>
      <c r="AB112" s="109">
        <f t="shared" si="60"/>
        <v>0</v>
      </c>
      <c r="AC112" s="110">
        <f t="shared" si="61"/>
        <v>0</v>
      </c>
      <c r="AD112" s="129">
        <f t="shared" si="62"/>
        <v>76</v>
      </c>
      <c r="AE112" s="109">
        <f t="shared" si="63"/>
        <v>437422.51021925849</v>
      </c>
      <c r="AF112" s="109">
        <f t="shared" si="64"/>
        <v>40940381.775363185</v>
      </c>
      <c r="AG112" s="110">
        <f t="shared" si="65"/>
        <v>0.30542769004238229</v>
      </c>
    </row>
    <row r="113" spans="1:33" x14ac:dyDescent="0.25">
      <c r="A113" s="63">
        <f>'Phase cost, On-truck'!A118</f>
        <v>109</v>
      </c>
      <c r="B113" s="63" t="str">
        <f>'Phase cost, On-truck'!B118</f>
        <v>Lone Wolf Creek</v>
      </c>
      <c r="C113" s="65">
        <f>'Phase cost, On-truck'!AR118</f>
        <v>10</v>
      </c>
      <c r="D113" s="65">
        <f>'Phase cost, On-truck'!AF118</f>
        <v>9.2596793236649422</v>
      </c>
      <c r="E113" s="65">
        <f>'Phase cost, On-truck'!U118</f>
        <v>39</v>
      </c>
      <c r="F113" s="65">
        <f>'Phase cost, On-truck'!AM118</f>
        <v>13.488123779761905</v>
      </c>
      <c r="G113" s="77">
        <f>'Phase cost, On-truck'!AN118</f>
        <v>3.98</v>
      </c>
      <c r="H113" s="65">
        <f>'Phase cost, On-truck'!AO118</f>
        <v>1.5</v>
      </c>
      <c r="I113" s="65">
        <f>'Phase cost, On-truck'!AS118</f>
        <v>1</v>
      </c>
      <c r="J113" s="65">
        <f>'Phase cost, On-truck'!AQ118</f>
        <v>0.56821748869603061</v>
      </c>
      <c r="K113" s="65">
        <f>'Phase cost, On-truck'!AT118</f>
        <v>5.9052816473698293</v>
      </c>
      <c r="L113" s="84">
        <f t="shared" si="50"/>
        <v>84.701302239492719</v>
      </c>
      <c r="M113" s="71">
        <f>'Phase cost, On-truck'!K118</f>
        <v>320880.58631627052</v>
      </c>
      <c r="N113" s="86">
        <f>'Phase cost, On-truck'!L118</f>
        <v>160440.29315813526</v>
      </c>
      <c r="O113" s="87">
        <f>'Phase cost, On-truck'!M118</f>
        <v>160440.29315813526</v>
      </c>
      <c r="P113" s="88">
        <f>L113-'Phase cost, On-truck'!AM118+'Phase cost, On-truck'!AL118</f>
        <v>98.24323997952294</v>
      </c>
      <c r="Q113" s="88">
        <f>L113-'Phase cost, On-truck'!AM118+'Phase cost, On-truck'!AJ118</f>
        <v>83.057239352587956</v>
      </c>
      <c r="R113" s="89">
        <f>L113-'Phase cost, On-truck'!AM118+'Phase cost, On-truck'!AK118</f>
        <v>86.345365126397482</v>
      </c>
      <c r="S113">
        <f t="shared" si="51"/>
        <v>26</v>
      </c>
      <c r="T113" s="109">
        <f t="shared" si="52"/>
        <v>0</v>
      </c>
      <c r="U113" s="109">
        <f t="shared" si="53"/>
        <v>0</v>
      </c>
      <c r="V113" s="9">
        <f t="shared" si="54"/>
        <v>0</v>
      </c>
      <c r="W113" s="129">
        <f t="shared" si="55"/>
        <v>36</v>
      </c>
      <c r="X113" s="109">
        <f t="shared" si="56"/>
        <v>0</v>
      </c>
      <c r="Y113" s="109">
        <f t="shared" si="57"/>
        <v>0</v>
      </c>
      <c r="Z113" s="110">
        <f t="shared" si="58"/>
        <v>0</v>
      </c>
      <c r="AA113" s="111">
        <f t="shared" si="59"/>
        <v>0</v>
      </c>
      <c r="AB113" s="109">
        <f t="shared" si="60"/>
        <v>0</v>
      </c>
      <c r="AC113" s="110">
        <f t="shared" si="61"/>
        <v>0</v>
      </c>
      <c r="AD113" s="129">
        <f t="shared" si="62"/>
        <v>32</v>
      </c>
      <c r="AE113" s="109">
        <f t="shared" si="63"/>
        <v>320880.58631627052</v>
      </c>
      <c r="AF113" s="109">
        <f t="shared" si="64"/>
        <v>27179003.524360061</v>
      </c>
      <c r="AG113" s="110">
        <f t="shared" si="65"/>
        <v>0.20276362613439308</v>
      </c>
    </row>
    <row r="114" spans="1:33" x14ac:dyDescent="0.25">
      <c r="A114" s="63">
        <f>'Phase cost, On-truck'!A119</f>
        <v>110</v>
      </c>
      <c r="B114" s="63" t="str">
        <f>'Phase cost, On-truck'!B119</f>
        <v>Raley Creek</v>
      </c>
      <c r="C114" s="65">
        <f>'Phase cost, On-truck'!AR119</f>
        <v>10</v>
      </c>
      <c r="D114" s="65">
        <f>'Phase cost, On-truck'!AF119</f>
        <v>7.4564983621971841</v>
      </c>
      <c r="E114" s="65">
        <f>'Phase cost, On-truck'!U119</f>
        <v>44.8</v>
      </c>
      <c r="F114" s="65">
        <f>'Phase cost, On-truck'!AM119</f>
        <v>11.790955964285715</v>
      </c>
      <c r="G114" s="77">
        <f>'Phase cost, On-truck'!AN119</f>
        <v>3.98</v>
      </c>
      <c r="H114" s="65">
        <f>'Phase cost, On-truck'!AO119</f>
        <v>1.5</v>
      </c>
      <c r="I114" s="65">
        <f>'Phase cost, On-truck'!AS119</f>
        <v>1</v>
      </c>
      <c r="J114" s="65">
        <f>'Phase cost, On-truck'!AQ119</f>
        <v>0.71728695931624087</v>
      </c>
      <c r="K114" s="65">
        <f>'Phase cost, On-truck'!AT119</f>
        <v>6.1011793028639305</v>
      </c>
      <c r="L114" s="84">
        <f t="shared" si="50"/>
        <v>87.345920588663063</v>
      </c>
      <c r="M114" s="71">
        <f>'Phase cost, On-truck'!K119</f>
        <v>429536.55475133634</v>
      </c>
      <c r="N114" s="86">
        <f>'Phase cost, On-truck'!L119</f>
        <v>257721.93285080179</v>
      </c>
      <c r="O114" s="87">
        <f>'Phase cost, On-truck'!M119</f>
        <v>171814.62190053455</v>
      </c>
      <c r="P114" s="88">
        <f>L114-'Phase cost, On-truck'!AM119+'Phase cost, On-truck'!AL119</f>
        <v>103.24524042988376</v>
      </c>
      <c r="Q114" s="88">
        <f>L114-'Phase cost, On-truck'!AM119+'Phase cost, On-truck'!AJ119</f>
        <v>88.059239802948781</v>
      </c>
      <c r="R114" s="89">
        <f>L114-'Phase cost, On-truck'!AM119+'Phase cost, On-truck'!AK119</f>
        <v>86.275941767234485</v>
      </c>
      <c r="S114">
        <f t="shared" si="51"/>
        <v>24</v>
      </c>
      <c r="T114" s="109">
        <f t="shared" si="52"/>
        <v>0</v>
      </c>
      <c r="U114" s="109">
        <f t="shared" si="53"/>
        <v>0</v>
      </c>
      <c r="V114" s="9">
        <f t="shared" si="54"/>
        <v>0</v>
      </c>
      <c r="W114" s="129">
        <f t="shared" si="55"/>
        <v>63</v>
      </c>
      <c r="X114" s="109">
        <f t="shared" si="56"/>
        <v>0</v>
      </c>
      <c r="Y114" s="109">
        <f t="shared" si="57"/>
        <v>0</v>
      </c>
      <c r="Z114" s="110">
        <f t="shared" si="58"/>
        <v>0</v>
      </c>
      <c r="AA114" s="111">
        <f t="shared" si="59"/>
        <v>0</v>
      </c>
      <c r="AB114" s="109">
        <f t="shared" si="60"/>
        <v>0</v>
      </c>
      <c r="AC114" s="110">
        <f t="shared" si="61"/>
        <v>0</v>
      </c>
      <c r="AD114" s="129">
        <f t="shared" si="62"/>
        <v>46</v>
      </c>
      <c r="AE114" s="109">
        <f t="shared" si="63"/>
        <v>429536.55475133634</v>
      </c>
      <c r="AF114" s="109">
        <f t="shared" si="64"/>
        <v>37518265.801238149</v>
      </c>
      <c r="AG114" s="110">
        <f t="shared" si="65"/>
        <v>0.27989766487629736</v>
      </c>
    </row>
    <row r="115" spans="1:33" x14ac:dyDescent="0.25">
      <c r="A115" s="63">
        <f>'Phase cost, On-truck'!A120</f>
        <v>111</v>
      </c>
      <c r="B115" s="63" t="str">
        <f>'Phase cost, On-truck'!B120</f>
        <v>Wedeene River</v>
      </c>
      <c r="C115" s="65">
        <f>'Phase cost, On-truck'!AR120</f>
        <v>10</v>
      </c>
      <c r="D115" s="65">
        <f>'Phase cost, On-truck'!AF120</f>
        <v>9.7027207557885831</v>
      </c>
      <c r="E115" s="65">
        <f>'Phase cost, On-truck'!U120</f>
        <v>47.8</v>
      </c>
      <c r="F115" s="65">
        <f>'Phase cost, On-truck'!AM120</f>
        <v>13.159311202380955</v>
      </c>
      <c r="G115" s="77">
        <f>'Phase cost, On-truck'!AN120</f>
        <v>3.98</v>
      </c>
      <c r="H115" s="65">
        <f>'Phase cost, On-truck'!AO120</f>
        <v>1.5</v>
      </c>
      <c r="I115" s="65">
        <f>'Phase cost, On-truck'!AS120</f>
        <v>1</v>
      </c>
      <c r="J115" s="65">
        <f>'Phase cost, On-truck'!AQ120</f>
        <v>0.79155831876573435</v>
      </c>
      <c r="K115" s="65">
        <f>'Phase cost, On-truck'!AT120</f>
        <v>6.6362872221548219</v>
      </c>
      <c r="L115" s="84">
        <f t="shared" si="50"/>
        <v>94.569877499090097</v>
      </c>
      <c r="M115" s="71">
        <f>'Phase cost, On-truck'!K120</f>
        <v>180180.15310027101</v>
      </c>
      <c r="N115" s="86">
        <f>'Phase cost, On-truck'!L120</f>
        <v>108108.0918601626</v>
      </c>
      <c r="O115" s="87">
        <f>'Phase cost, On-truck'!M120</f>
        <v>72072.061240108407</v>
      </c>
      <c r="P115" s="88">
        <f>L115-'Phase cost, On-truck'!AM120+'Phase cost, On-truck'!AL120</f>
        <v>108.44062781650126</v>
      </c>
      <c r="Q115" s="88">
        <f>L115-'Phase cost, On-truck'!AM120+'Phase cost, On-truck'!AJ120</f>
        <v>93.254627189566278</v>
      </c>
      <c r="R115" s="89">
        <f>L115-'Phase cost, On-truck'!AM120+'Phase cost, On-truck'!AK120</f>
        <v>96.542752963375804</v>
      </c>
      <c r="S115">
        <f t="shared" si="51"/>
        <v>76</v>
      </c>
      <c r="T115" s="109">
        <f t="shared" si="52"/>
        <v>0</v>
      </c>
      <c r="U115" s="109">
        <f t="shared" si="53"/>
        <v>0</v>
      </c>
      <c r="V115" s="9">
        <f t="shared" si="54"/>
        <v>0</v>
      </c>
      <c r="W115" s="129">
        <f t="shared" si="55"/>
        <v>96</v>
      </c>
      <c r="X115" s="109">
        <f t="shared" si="56"/>
        <v>0</v>
      </c>
      <c r="Y115" s="109">
        <f t="shared" si="57"/>
        <v>0</v>
      </c>
      <c r="Z115" s="110">
        <f t="shared" si="58"/>
        <v>0</v>
      </c>
      <c r="AA115" s="111">
        <f t="shared" si="59"/>
        <v>0</v>
      </c>
      <c r="AB115" s="109">
        <f t="shared" si="60"/>
        <v>0</v>
      </c>
      <c r="AC115" s="110">
        <f t="shared" si="61"/>
        <v>0</v>
      </c>
      <c r="AD115" s="129">
        <f t="shared" si="62"/>
        <v>89</v>
      </c>
      <c r="AE115" s="109">
        <f t="shared" si="63"/>
        <v>180180.15310027101</v>
      </c>
      <c r="AF115" s="109">
        <f t="shared" si="64"/>
        <v>17039615.006459929</v>
      </c>
      <c r="AG115" s="110">
        <f t="shared" si="65"/>
        <v>0.12712070637715495</v>
      </c>
    </row>
    <row r="116" spans="1:33" x14ac:dyDescent="0.25">
      <c r="A116" s="63">
        <f>'Phase cost, On-truck'!A121</f>
        <v>112</v>
      </c>
      <c r="B116" s="63" t="str">
        <f>'Phase cost, On-truck'!B121</f>
        <v>Little wedeene River</v>
      </c>
      <c r="C116" s="65">
        <f>'Phase cost, On-truck'!AR121</f>
        <v>10</v>
      </c>
      <c r="D116" s="65">
        <f>'Phase cost, On-truck'!AF121</f>
        <v>9.1661194060177884</v>
      </c>
      <c r="E116" s="65">
        <f>'Phase cost, On-truck'!U121</f>
        <v>47.8</v>
      </c>
      <c r="F116" s="65">
        <f>'Phase cost, On-truck'!AM121</f>
        <v>11.790955964285713</v>
      </c>
      <c r="G116" s="77">
        <f>'Phase cost, On-truck'!AN121</f>
        <v>3.98</v>
      </c>
      <c r="H116" s="65">
        <f>'Phase cost, On-truck'!AO121</f>
        <v>1.5</v>
      </c>
      <c r="I116" s="65">
        <f>'Phase cost, On-truck'!AS121</f>
        <v>1</v>
      </c>
      <c r="J116" s="65">
        <f>'Phase cost, On-truck'!AQ121</f>
        <v>2.6436589368866699</v>
      </c>
      <c r="K116" s="65">
        <f>'Phase cost, On-truck'!AT121</f>
        <v>6.6320587445752128</v>
      </c>
      <c r="L116" s="84">
        <f t="shared" si="50"/>
        <v>94.512793051765385</v>
      </c>
      <c r="M116" s="71">
        <f>'Phase cost, On-truck'!K121</f>
        <v>569034.52729113074</v>
      </c>
      <c r="N116" s="86">
        <f>'Phase cost, On-truck'!L121</f>
        <v>341420.71637467842</v>
      </c>
      <c r="O116" s="87">
        <f>'Phase cost, On-truck'!M121</f>
        <v>227613.81091645232</v>
      </c>
      <c r="P116" s="88">
        <f>L116-'Phase cost, On-truck'!AM121+'Phase cost, On-truck'!AL121</f>
        <v>110.41211289298609</v>
      </c>
      <c r="Q116" s="88">
        <f>L116-'Phase cost, On-truck'!AM121+'Phase cost, On-truck'!AJ121</f>
        <v>95.226112266051103</v>
      </c>
      <c r="R116" s="89">
        <f>L116-'Phase cost, On-truck'!AM121+'Phase cost, On-truck'!AK121</f>
        <v>93.442814230336808</v>
      </c>
      <c r="S116">
        <f t="shared" si="51"/>
        <v>59</v>
      </c>
      <c r="T116" s="109">
        <f t="shared" si="52"/>
        <v>0</v>
      </c>
      <c r="U116" s="109">
        <f t="shared" si="53"/>
        <v>0</v>
      </c>
      <c r="V116" s="9">
        <f t="shared" si="54"/>
        <v>0</v>
      </c>
      <c r="W116" s="129">
        <f t="shared" si="55"/>
        <v>104</v>
      </c>
      <c r="X116" s="109">
        <f t="shared" si="56"/>
        <v>0</v>
      </c>
      <c r="Y116" s="109">
        <f t="shared" si="57"/>
        <v>0</v>
      </c>
      <c r="Z116" s="110">
        <f t="shared" si="58"/>
        <v>0</v>
      </c>
      <c r="AA116" s="111">
        <f t="shared" si="59"/>
        <v>0</v>
      </c>
      <c r="AB116" s="109">
        <f t="shared" si="60"/>
        <v>0</v>
      </c>
      <c r="AC116" s="110">
        <f t="shared" si="61"/>
        <v>0</v>
      </c>
      <c r="AD116" s="129">
        <f t="shared" si="62"/>
        <v>88</v>
      </c>
      <c r="AE116" s="109">
        <f t="shared" si="63"/>
        <v>569034.52729113074</v>
      </c>
      <c r="AF116" s="109">
        <f t="shared" si="64"/>
        <v>53781042.517175779</v>
      </c>
      <c r="AG116" s="110">
        <f t="shared" si="65"/>
        <v>0.40122292152089806</v>
      </c>
    </row>
    <row r="117" spans="1:33" x14ac:dyDescent="0.25">
      <c r="A117" s="63">
        <f>'Phase cost, On-truck'!A122</f>
        <v>113</v>
      </c>
      <c r="B117" s="63" t="str">
        <f>'Phase cost, On-truck'!B122</f>
        <v>Kitimat Valley Lower</v>
      </c>
      <c r="C117" s="65">
        <f>'Phase cost, On-truck'!AR122</f>
        <v>10</v>
      </c>
      <c r="D117" s="65">
        <f>'Phase cost, On-truck'!AF122</f>
        <v>7.2260672603404759</v>
      </c>
      <c r="E117" s="65">
        <f>'Phase cost, On-truck'!U122</f>
        <v>31.5</v>
      </c>
      <c r="F117" s="65">
        <f>'Phase cost, On-truck'!AM122</f>
        <v>10.017188008928574</v>
      </c>
      <c r="G117" s="77">
        <f>'Phase cost, On-truck'!AN122</f>
        <v>3.98</v>
      </c>
      <c r="H117" s="65">
        <f>'Phase cost, On-truck'!AO122</f>
        <v>1.5</v>
      </c>
      <c r="I117" s="65">
        <f>'Phase cost, On-truck'!AS122</f>
        <v>1</v>
      </c>
      <c r="J117" s="65">
        <f>'Phase cost, On-truck'!AQ122</f>
        <v>3.9703817251590157</v>
      </c>
      <c r="K117" s="65">
        <f>'Phase cost, On-truck'!AT122</f>
        <v>5.1370909595542456</v>
      </c>
      <c r="L117" s="84">
        <f t="shared" si="50"/>
        <v>74.33072795398229</v>
      </c>
      <c r="M117" s="71">
        <f>'Phase cost, On-truck'!K122</f>
        <v>1000381.1033996586</v>
      </c>
      <c r="N117" s="86">
        <f>'Phase cost, On-truck'!L122</f>
        <v>550209.60686981224</v>
      </c>
      <c r="O117" s="87">
        <f>'Phase cost, On-truck'!M122</f>
        <v>450171.49652984634</v>
      </c>
      <c r="P117" s="88">
        <f>L117-'Phase cost, On-truck'!AM122+'Phase cost, On-truck'!AL122</f>
        <v>90.789839679131561</v>
      </c>
      <c r="Q117" s="88">
        <f>L117-'Phase cost, On-truck'!AM122+'Phase cost, On-truck'!AJ122</f>
        <v>75.603839052196577</v>
      </c>
      <c r="R117" s="89">
        <f>L117-'Phase cost, On-truck'!AM122+'Phase cost, On-truck'!AK122</f>
        <v>72.774703278387051</v>
      </c>
      <c r="S117">
        <f t="shared" si="51"/>
        <v>1</v>
      </c>
      <c r="T117" s="109">
        <f t="shared" si="52"/>
        <v>450171.49652984634</v>
      </c>
      <c r="U117" s="109">
        <f t="shared" si="53"/>
        <v>32761097.084347013</v>
      </c>
      <c r="V117" s="9">
        <f t="shared" si="54"/>
        <v>3.9919259658342776</v>
      </c>
      <c r="W117" s="129">
        <f t="shared" si="55"/>
        <v>9</v>
      </c>
      <c r="X117" s="109">
        <f t="shared" si="56"/>
        <v>550209.60686981224</v>
      </c>
      <c r="Y117" s="109">
        <f t="shared" si="57"/>
        <v>41597958.562757634</v>
      </c>
      <c r="Z117" s="110">
        <f t="shared" si="58"/>
        <v>3.3392505093783353</v>
      </c>
      <c r="AA117" s="111">
        <f t="shared" si="59"/>
        <v>1000381.1033996586</v>
      </c>
      <c r="AB117" s="109">
        <f t="shared" si="60"/>
        <v>74359055.647104651</v>
      </c>
      <c r="AC117" s="110">
        <f t="shared" si="61"/>
        <v>3.6082811427483397</v>
      </c>
      <c r="AD117" s="129">
        <f t="shared" si="62"/>
        <v>3</v>
      </c>
      <c r="AE117" s="109">
        <f t="shared" si="63"/>
        <v>1000381.1033996586</v>
      </c>
      <c r="AF117" s="109">
        <f t="shared" si="64"/>
        <v>74359055.647104651</v>
      </c>
      <c r="AG117" s="110">
        <f t="shared" si="65"/>
        <v>0.55474115323700257</v>
      </c>
    </row>
    <row r="118" spans="1:33" x14ac:dyDescent="0.25">
      <c r="A118" s="63">
        <f>'Phase cost, On-truck'!A123</f>
        <v>114</v>
      </c>
      <c r="B118" s="63" t="str">
        <f>'Phase cost, On-truck'!B123</f>
        <v>Sand Lake</v>
      </c>
      <c r="C118" s="65">
        <f>'Phase cost, On-truck'!AR123</f>
        <v>10</v>
      </c>
      <c r="D118" s="65">
        <f>'Phase cost, On-truck'!AF123</f>
        <v>8.4643702971702766</v>
      </c>
      <c r="E118" s="65">
        <f>'Phase cost, On-truck'!U123</f>
        <v>34.5</v>
      </c>
      <c r="F118" s="65">
        <f>'Phase cost, On-truck'!AM123</f>
        <v>16.664566568931068</v>
      </c>
      <c r="G118" s="77">
        <f>'Phase cost, On-truck'!AN123</f>
        <v>3.98</v>
      </c>
      <c r="H118" s="65">
        <f>'Phase cost, On-truck'!AO123</f>
        <v>1.5</v>
      </c>
      <c r="I118" s="65">
        <f>'Phase cost, On-truck'!AS123</f>
        <v>1</v>
      </c>
      <c r="J118" s="65">
        <f>'Phase cost, On-truck'!AQ123</f>
        <v>0.92239444022609629</v>
      </c>
      <c r="K118" s="65">
        <f>'Phase cost, On-truck'!AT123</f>
        <v>5.764106504506195</v>
      </c>
      <c r="L118" s="84">
        <f t="shared" si="50"/>
        <v>82.795437810833647</v>
      </c>
      <c r="M118" s="71">
        <f>'Phase cost, On-truck'!K123</f>
        <v>549662.90827004367</v>
      </c>
      <c r="N118" s="86">
        <f>'Phase cost, On-truck'!L123</f>
        <v>329797.74496202619</v>
      </c>
      <c r="O118" s="87">
        <f>'Phase cost, On-truck'!M123</f>
        <v>219865.16330801748</v>
      </c>
      <c r="P118" s="88">
        <f>L118-'Phase cost, On-truck'!AM123+'Phase cost, On-truck'!AL123</f>
        <v>93.514118302404</v>
      </c>
      <c r="Q118" s="88">
        <f>L118-'Phase cost, On-truck'!AM123+'Phase cost, On-truck'!AJ123</f>
        <v>78.328117675469016</v>
      </c>
      <c r="R118" s="89">
        <f>L118-'Phase cost, On-truck'!AM123+'Phase cost, On-truck'!AK123</f>
        <v>89.4964180138806</v>
      </c>
      <c r="S118">
        <f t="shared" si="51"/>
        <v>37</v>
      </c>
      <c r="T118" s="109">
        <f t="shared" si="52"/>
        <v>0</v>
      </c>
      <c r="U118" s="109">
        <f t="shared" si="53"/>
        <v>0</v>
      </c>
      <c r="V118" s="9">
        <f t="shared" si="54"/>
        <v>0</v>
      </c>
      <c r="W118" s="129">
        <f t="shared" si="55"/>
        <v>18</v>
      </c>
      <c r="X118" s="109">
        <f t="shared" si="56"/>
        <v>329797.74496202619</v>
      </c>
      <c r="Y118" s="109">
        <f t="shared" si="57"/>
        <v>25832436.576489907</v>
      </c>
      <c r="Z118" s="110">
        <f t="shared" si="58"/>
        <v>2.0736829396660901</v>
      </c>
      <c r="AA118" s="111">
        <f t="shared" si="59"/>
        <v>549662.90827004367</v>
      </c>
      <c r="AB118" s="109">
        <f t="shared" si="60"/>
        <v>45509581.138594359</v>
      </c>
      <c r="AC118" s="110">
        <f t="shared" si="61"/>
        <v>2.2083573010405693</v>
      </c>
      <c r="AD118" s="129">
        <f t="shared" si="62"/>
        <v>22</v>
      </c>
      <c r="AE118" s="109">
        <f t="shared" si="63"/>
        <v>549662.90827004367</v>
      </c>
      <c r="AF118" s="109">
        <f t="shared" si="64"/>
        <v>45509581.138594359</v>
      </c>
      <c r="AG118" s="110">
        <f t="shared" si="65"/>
        <v>0.33951530589589718</v>
      </c>
    </row>
    <row r="119" spans="1:33" x14ac:dyDescent="0.25">
      <c r="A119" s="63">
        <f>'Phase cost, On-truck'!A124</f>
        <v>115</v>
      </c>
      <c r="B119" s="63" t="str">
        <f>'Phase cost, On-truck'!B124</f>
        <v>Hirsch Creek 4</v>
      </c>
      <c r="C119" s="65">
        <f>'Phase cost, On-truck'!AR124</f>
        <v>10</v>
      </c>
      <c r="D119" s="65">
        <f>'Phase cost, On-truck'!AF124</f>
        <v>8.875</v>
      </c>
      <c r="E119" s="65">
        <f>'Phase cost, On-truck'!U124</f>
        <v>47.8</v>
      </c>
      <c r="F119" s="65">
        <f>'Phase cost, On-truck'!AM124</f>
        <v>12.731726758928573</v>
      </c>
      <c r="G119" s="77">
        <f>'Phase cost, On-truck'!AN124</f>
        <v>3.98</v>
      </c>
      <c r="H119" s="65">
        <f>'Phase cost, On-truck'!AO124</f>
        <v>1.5</v>
      </c>
      <c r="I119" s="65">
        <f>'Phase cost, On-truck'!AS124</f>
        <v>1</v>
      </c>
      <c r="J119" s="65">
        <f>'Phase cost, On-truck'!AQ124</f>
        <v>2.9910984211761749</v>
      </c>
      <c r="K119" s="65">
        <f>'Phase cost, On-truck'!AT124</f>
        <v>6.7118260144083797</v>
      </c>
      <c r="L119" s="84">
        <f t="shared" si="50"/>
        <v>95.589651194513124</v>
      </c>
      <c r="M119" s="71">
        <f>'Phase cost, On-truck'!K124</f>
        <v>308882.71019057382</v>
      </c>
      <c r="N119" s="86">
        <f>'Phase cost, On-truck'!L124</f>
        <v>169885.49060481563</v>
      </c>
      <c r="O119" s="87">
        <f>'Phase cost, On-truck'!M124</f>
        <v>138997.2195857582</v>
      </c>
      <c r="P119" s="88">
        <f>L119-'Phase cost, On-truck'!AM124+'Phase cost, On-truck'!AL124</f>
        <v>111.1640616696624</v>
      </c>
      <c r="Q119" s="88">
        <f>L119-'Phase cost, On-truck'!AM124+'Phase cost, On-truck'!AJ124</f>
        <v>95.978061042727404</v>
      </c>
      <c r="R119" s="89">
        <f>L119-'Phase cost, On-truck'!AM124+'Phase cost, On-truck'!AK124</f>
        <v>95.114928046695667</v>
      </c>
      <c r="S119">
        <f t="shared" si="51"/>
        <v>65</v>
      </c>
      <c r="T119" s="109">
        <f t="shared" si="52"/>
        <v>0</v>
      </c>
      <c r="U119" s="109">
        <f t="shared" si="53"/>
        <v>0</v>
      </c>
      <c r="V119" s="9">
        <f t="shared" si="54"/>
        <v>0</v>
      </c>
      <c r="W119" s="129">
        <f t="shared" si="55"/>
        <v>108</v>
      </c>
      <c r="X119" s="109">
        <f t="shared" si="56"/>
        <v>0</v>
      </c>
      <c r="Y119" s="109">
        <f t="shared" si="57"/>
        <v>0</v>
      </c>
      <c r="Z119" s="110">
        <f t="shared" si="58"/>
        <v>0</v>
      </c>
      <c r="AA119" s="111">
        <f t="shared" si="59"/>
        <v>0</v>
      </c>
      <c r="AB119" s="109">
        <f t="shared" si="60"/>
        <v>0</v>
      </c>
      <c r="AC119" s="110">
        <f t="shared" si="61"/>
        <v>0</v>
      </c>
      <c r="AD119" s="129">
        <f t="shared" si="62"/>
        <v>93</v>
      </c>
      <c r="AE119" s="109">
        <f t="shared" si="63"/>
        <v>308882.71019057382</v>
      </c>
      <c r="AF119" s="109">
        <f t="shared" si="64"/>
        <v>29525990.527132835</v>
      </c>
      <c r="AG119" s="110">
        <f t="shared" si="65"/>
        <v>0.22027286243681943</v>
      </c>
    </row>
    <row r="120" spans="1:33" x14ac:dyDescent="0.25">
      <c r="A120" s="63">
        <f>'Phase cost, On-truck'!A125</f>
        <v>116</v>
      </c>
      <c r="B120" s="63" t="str">
        <f>'Phase cost, On-truck'!B125</f>
        <v>Kitimat River 3</v>
      </c>
      <c r="C120" s="65">
        <f>'Phase cost, On-truck'!AR125</f>
        <v>10</v>
      </c>
      <c r="D120" s="65">
        <f>'Phase cost, On-truck'!AF125</f>
        <v>9.0137472562675018</v>
      </c>
      <c r="E120" s="65">
        <f>'Phase cost, On-truck'!U125</f>
        <v>47.8</v>
      </c>
      <c r="F120" s="65">
        <f>'Phase cost, On-truck'!AM125</f>
        <v>13.38871340873016</v>
      </c>
      <c r="G120" s="77">
        <f>'Phase cost, On-truck'!AN125</f>
        <v>3.98</v>
      </c>
      <c r="H120" s="65">
        <f>'Phase cost, On-truck'!AO125</f>
        <v>1.5</v>
      </c>
      <c r="I120" s="65">
        <f>'Phase cost, On-truck'!AS125</f>
        <v>1</v>
      </c>
      <c r="J120" s="65">
        <f>'Phase cost, On-truck'!AQ125</f>
        <v>0.785972159051194</v>
      </c>
      <c r="K120" s="65">
        <f>'Phase cost, On-truck'!AT125</f>
        <v>6.599074625923909</v>
      </c>
      <c r="L120" s="84">
        <f t="shared" si="50"/>
        <v>94.067507449972766</v>
      </c>
      <c r="M120" s="71">
        <f>'Phase cost, On-truck'!K125</f>
        <v>1161858.5548263316</v>
      </c>
      <c r="N120" s="86">
        <f>'Phase cost, On-truck'!L125</f>
        <v>697115.13289579889</v>
      </c>
      <c r="O120" s="87">
        <f>'Phase cost, On-truck'!M125</f>
        <v>464743.42193053267</v>
      </c>
      <c r="P120" s="88">
        <f>L120-'Phase cost, On-truck'!AM125+'Phase cost, On-truck'!AL125</f>
        <v>107.96583127532045</v>
      </c>
      <c r="Q120" s="88">
        <f>L120-'Phase cost, On-truck'!AM125+'Phase cost, On-truck'!AJ125</f>
        <v>92.77983064838547</v>
      </c>
      <c r="R120" s="89">
        <f>L120-'Phase cost, On-truck'!AM125+'Phase cost, On-truck'!AK125</f>
        <v>95.99902265235373</v>
      </c>
      <c r="S120">
        <f t="shared" si="51"/>
        <v>73</v>
      </c>
      <c r="T120" s="109">
        <f t="shared" si="52"/>
        <v>0</v>
      </c>
      <c r="U120" s="109">
        <f t="shared" si="53"/>
        <v>0</v>
      </c>
      <c r="V120" s="9">
        <f t="shared" si="54"/>
        <v>0</v>
      </c>
      <c r="W120" s="129">
        <f t="shared" si="55"/>
        <v>92</v>
      </c>
      <c r="X120" s="109">
        <f t="shared" si="56"/>
        <v>0</v>
      </c>
      <c r="Y120" s="109">
        <f t="shared" si="57"/>
        <v>0</v>
      </c>
      <c r="Z120" s="110">
        <f t="shared" si="58"/>
        <v>0</v>
      </c>
      <c r="AA120" s="111">
        <f t="shared" si="59"/>
        <v>0</v>
      </c>
      <c r="AB120" s="109">
        <f t="shared" si="60"/>
        <v>0</v>
      </c>
      <c r="AC120" s="110">
        <f t="shared" si="61"/>
        <v>0</v>
      </c>
      <c r="AD120" s="129">
        <f t="shared" si="62"/>
        <v>81</v>
      </c>
      <c r="AE120" s="109">
        <f t="shared" si="63"/>
        <v>1161858.5548263316</v>
      </c>
      <c r="AF120" s="109">
        <f t="shared" si="64"/>
        <v>109293138.26194054</v>
      </c>
      <c r="AG120" s="110">
        <f t="shared" si="65"/>
        <v>0.81536002619582515</v>
      </c>
    </row>
    <row r="121" spans="1:33" x14ac:dyDescent="0.25">
      <c r="A121" s="63">
        <f>'Phase cost, On-truck'!A126</f>
        <v>117</v>
      </c>
      <c r="B121" s="63" t="str">
        <f>'Phase cost, On-truck'!B126</f>
        <v>Davies Creek</v>
      </c>
      <c r="C121" s="65">
        <f>'Phase cost, On-truck'!AR126</f>
        <v>10</v>
      </c>
      <c r="D121" s="65">
        <f>'Phase cost, On-truck'!AF126</f>
        <v>8.9915173582799106</v>
      </c>
      <c r="E121" s="65">
        <f>'Phase cost, On-truck'!U126</f>
        <v>47.8</v>
      </c>
      <c r="F121" s="65">
        <f>'Phase cost, On-truck'!AM126</f>
        <v>13.388713408730162</v>
      </c>
      <c r="G121" s="77">
        <f>'Phase cost, On-truck'!AN126</f>
        <v>3.98</v>
      </c>
      <c r="H121" s="65">
        <f>'Phase cost, On-truck'!AO126</f>
        <v>1.5</v>
      </c>
      <c r="I121" s="65">
        <f>'Phase cost, On-truck'!AS126</f>
        <v>1</v>
      </c>
      <c r="J121" s="65">
        <f>'Phase cost, On-truck'!AQ126</f>
        <v>0.82128565483112825</v>
      </c>
      <c r="K121" s="65">
        <f>'Phase cost, On-truck'!AT126</f>
        <v>6.6001213137472963</v>
      </c>
      <c r="L121" s="84">
        <f t="shared" si="50"/>
        <v>94.081637735588501</v>
      </c>
      <c r="M121" s="71">
        <f>'Phase cost, On-truck'!K126</f>
        <v>739708.30317492667</v>
      </c>
      <c r="N121" s="86">
        <f>'Phase cost, On-truck'!L126</f>
        <v>443824.98190495599</v>
      </c>
      <c r="O121" s="87">
        <f>'Phase cost, On-truck'!M126</f>
        <v>295883.32126997068</v>
      </c>
      <c r="P121" s="88">
        <f>L121-'Phase cost, On-truck'!AM126+'Phase cost, On-truck'!AL126</f>
        <v>107.97996156093618</v>
      </c>
      <c r="Q121" s="88">
        <f>L121-'Phase cost, On-truck'!AM126+'Phase cost, On-truck'!AJ126</f>
        <v>92.793960934001191</v>
      </c>
      <c r="R121" s="89">
        <f>L121-'Phase cost, On-truck'!AM126+'Phase cost, On-truck'!AK126</f>
        <v>96.013152937969451</v>
      </c>
      <c r="S121">
        <f t="shared" si="51"/>
        <v>74</v>
      </c>
      <c r="T121" s="109">
        <f t="shared" si="52"/>
        <v>0</v>
      </c>
      <c r="U121" s="109">
        <f t="shared" si="53"/>
        <v>0</v>
      </c>
      <c r="V121" s="9">
        <f t="shared" si="54"/>
        <v>0</v>
      </c>
      <c r="W121" s="129">
        <f t="shared" si="55"/>
        <v>93</v>
      </c>
      <c r="X121" s="109">
        <f t="shared" si="56"/>
        <v>0</v>
      </c>
      <c r="Y121" s="109">
        <f t="shared" si="57"/>
        <v>0</v>
      </c>
      <c r="Z121" s="110">
        <f t="shared" si="58"/>
        <v>0</v>
      </c>
      <c r="AA121" s="111">
        <f t="shared" si="59"/>
        <v>0</v>
      </c>
      <c r="AB121" s="109">
        <f t="shared" si="60"/>
        <v>0</v>
      </c>
      <c r="AC121" s="110">
        <f t="shared" si="61"/>
        <v>0</v>
      </c>
      <c r="AD121" s="129">
        <f t="shared" si="62"/>
        <v>82</v>
      </c>
      <c r="AE121" s="109">
        <f t="shared" si="63"/>
        <v>739708.30317492667</v>
      </c>
      <c r="AF121" s="109">
        <f t="shared" si="64"/>
        <v>69592968.609310314</v>
      </c>
      <c r="AG121" s="110">
        <f t="shared" si="65"/>
        <v>0.51918469549604274</v>
      </c>
    </row>
    <row r="122" spans="1:33" x14ac:dyDescent="0.25">
      <c r="A122" s="63">
        <f>'Phase cost, On-truck'!A127</f>
        <v>118</v>
      </c>
      <c r="B122" s="63" t="str">
        <f>'Phase cost, On-truck'!B127</f>
        <v>Hoult Creek</v>
      </c>
      <c r="C122" s="65">
        <f>'Phase cost, On-truck'!AR127</f>
        <v>10</v>
      </c>
      <c r="D122" s="65">
        <f>'Phase cost, On-truck'!AF127</f>
        <v>9.0690139772322542</v>
      </c>
      <c r="E122" s="65">
        <f>'Phase cost, On-truck'!U127</f>
        <v>47.8</v>
      </c>
      <c r="F122" s="65">
        <f>'Phase cost, On-truck'!AM127</f>
        <v>13.38871340873016</v>
      </c>
      <c r="G122" s="77">
        <f>'Phase cost, On-truck'!AN127</f>
        <v>3.98</v>
      </c>
      <c r="H122" s="65">
        <f>'Phase cost, On-truck'!AO127</f>
        <v>1.5</v>
      </c>
      <c r="I122" s="65">
        <f>'Phase cost, On-truck'!AS127</f>
        <v>1</v>
      </c>
      <c r="J122" s="65">
        <f>'Phase cost, On-truck'!AQ127</f>
        <v>0.8894255978845903</v>
      </c>
      <c r="K122" s="65">
        <f>'Phase cost, On-truck'!AT127</f>
        <v>6.6117722387077604</v>
      </c>
      <c r="L122" s="84">
        <f t="shared" si="50"/>
        <v>94.238925222554755</v>
      </c>
      <c r="M122" s="71">
        <f>'Phase cost, On-truck'!K127</f>
        <v>426800.31304973649</v>
      </c>
      <c r="N122" s="86">
        <f>'Phase cost, On-truck'!L127</f>
        <v>256080.18782984189</v>
      </c>
      <c r="O122" s="87">
        <f>'Phase cost, On-truck'!M127</f>
        <v>170720.1252198946</v>
      </c>
      <c r="P122" s="88">
        <f>L122-'Phase cost, On-truck'!AM127+'Phase cost, On-truck'!AL127</f>
        <v>108.13724904790244</v>
      </c>
      <c r="Q122" s="88">
        <f>L122-'Phase cost, On-truck'!AM127+'Phase cost, On-truck'!AJ127</f>
        <v>92.95124842096746</v>
      </c>
      <c r="R122" s="89">
        <f>L122-'Phase cost, On-truck'!AM127+'Phase cost, On-truck'!AK127</f>
        <v>96.17044042493572</v>
      </c>
      <c r="S122">
        <f t="shared" si="51"/>
        <v>75</v>
      </c>
      <c r="T122" s="109">
        <f t="shared" si="52"/>
        <v>0</v>
      </c>
      <c r="U122" s="109">
        <f t="shared" si="53"/>
        <v>0</v>
      </c>
      <c r="V122" s="9">
        <f t="shared" si="54"/>
        <v>0</v>
      </c>
      <c r="W122" s="129">
        <f t="shared" si="55"/>
        <v>95</v>
      </c>
      <c r="X122" s="109">
        <f t="shared" si="56"/>
        <v>0</v>
      </c>
      <c r="Y122" s="109">
        <f t="shared" si="57"/>
        <v>0</v>
      </c>
      <c r="Z122" s="110">
        <f t="shared" si="58"/>
        <v>0</v>
      </c>
      <c r="AA122" s="111">
        <f t="shared" si="59"/>
        <v>0</v>
      </c>
      <c r="AB122" s="109">
        <f t="shared" si="60"/>
        <v>0</v>
      </c>
      <c r="AC122" s="110">
        <f t="shared" si="61"/>
        <v>0</v>
      </c>
      <c r="AD122" s="129">
        <f t="shared" si="62"/>
        <v>84</v>
      </c>
      <c r="AE122" s="109">
        <f t="shared" si="63"/>
        <v>426800.31304973649</v>
      </c>
      <c r="AF122" s="109">
        <f t="shared" si="64"/>
        <v>40221202.786457077</v>
      </c>
      <c r="AG122" s="110">
        <f t="shared" si="65"/>
        <v>0.30006239622285097</v>
      </c>
    </row>
    <row r="123" spans="1:33" x14ac:dyDescent="0.25">
      <c r="A123" s="63">
        <f>'Phase cost, On-truck'!A128</f>
        <v>119</v>
      </c>
      <c r="B123" s="63" t="str">
        <f>'Phase cost, On-truck'!B128</f>
        <v>Hirsch Creek 3</v>
      </c>
      <c r="C123" s="65">
        <f>'Phase cost, On-truck'!AR128</f>
        <v>10</v>
      </c>
      <c r="D123" s="65">
        <f>'Phase cost, On-truck'!AF128</f>
        <v>9.2713233974546849</v>
      </c>
      <c r="E123" s="65">
        <f>'Phase cost, On-truck'!U128</f>
        <v>47.8</v>
      </c>
      <c r="F123" s="65">
        <f>'Phase cost, On-truck'!AM128</f>
        <v>12.731726758928573</v>
      </c>
      <c r="G123" s="77">
        <f>'Phase cost, On-truck'!AN128</f>
        <v>3.98</v>
      </c>
      <c r="H123" s="65">
        <f>'Phase cost, On-truck'!AO128</f>
        <v>1.5</v>
      </c>
      <c r="I123" s="65">
        <f>'Phase cost, On-truck'!AS128</f>
        <v>1</v>
      </c>
      <c r="J123" s="65">
        <f>'Phase cost, On-truck'!AQ128</f>
        <v>3.2396607114336478</v>
      </c>
      <c r="K123" s="65">
        <f>'Phase cost, On-truck'!AT128</f>
        <v>6.7634168694253516</v>
      </c>
      <c r="L123" s="84">
        <f t="shared" si="50"/>
        <v>96.286127737242253</v>
      </c>
      <c r="M123" s="71">
        <f>'Phase cost, On-truck'!K128</f>
        <v>427687.63307273918</v>
      </c>
      <c r="N123" s="86">
        <f>'Phase cost, On-truck'!L128</f>
        <v>235228.19819000657</v>
      </c>
      <c r="O123" s="87">
        <f>'Phase cost, On-truck'!M128</f>
        <v>192459.4348827326</v>
      </c>
      <c r="P123" s="88">
        <f>L123-'Phase cost, On-truck'!AM128+'Phase cost, On-truck'!AL128</f>
        <v>111.86053821239153</v>
      </c>
      <c r="Q123" s="88">
        <f>L123-'Phase cost, On-truck'!AM128+'Phase cost, On-truck'!AJ128</f>
        <v>96.674537585456534</v>
      </c>
      <c r="R123" s="89">
        <f>L123-'Phase cost, On-truck'!AM128+'Phase cost, On-truck'!AK128</f>
        <v>95.811404589424797</v>
      </c>
      <c r="S123">
        <f t="shared" si="51"/>
        <v>71</v>
      </c>
      <c r="T123" s="109">
        <f t="shared" si="52"/>
        <v>0</v>
      </c>
      <c r="U123" s="109">
        <f t="shared" si="53"/>
        <v>0</v>
      </c>
      <c r="V123" s="9">
        <f t="shared" si="54"/>
        <v>0</v>
      </c>
      <c r="W123" s="129">
        <f t="shared" si="55"/>
        <v>110</v>
      </c>
      <c r="X123" s="109">
        <f t="shared" si="56"/>
        <v>0</v>
      </c>
      <c r="Y123" s="109">
        <f t="shared" si="57"/>
        <v>0</v>
      </c>
      <c r="Z123" s="110">
        <f t="shared" si="58"/>
        <v>0</v>
      </c>
      <c r="AA123" s="111">
        <f t="shared" si="59"/>
        <v>0</v>
      </c>
      <c r="AB123" s="109">
        <f t="shared" si="60"/>
        <v>0</v>
      </c>
      <c r="AC123" s="110">
        <f t="shared" si="61"/>
        <v>0</v>
      </c>
      <c r="AD123" s="129">
        <f t="shared" si="62"/>
        <v>98</v>
      </c>
      <c r="AE123" s="109">
        <f t="shared" si="63"/>
        <v>427687.63307273918</v>
      </c>
      <c r="AF123" s="109">
        <f t="shared" si="64"/>
        <v>41180386.069680557</v>
      </c>
      <c r="AG123" s="110">
        <f t="shared" si="65"/>
        <v>0.30721819501656206</v>
      </c>
    </row>
    <row r="124" spans="1:33" x14ac:dyDescent="0.25">
      <c r="A124" s="63">
        <f>'Phase cost, On-truck'!A129</f>
        <v>120</v>
      </c>
      <c r="B124" s="63" t="str">
        <f>'Phase cost, On-truck'!B129</f>
        <v>Hirsch Creek 1</v>
      </c>
      <c r="C124" s="65">
        <f>'Phase cost, On-truck'!AR129</f>
        <v>10</v>
      </c>
      <c r="D124" s="65">
        <f>'Phase cost, On-truck'!AF129</f>
        <v>7.2427130505550386</v>
      </c>
      <c r="E124" s="65">
        <f>'Phase cost, On-truck'!U129</f>
        <v>43.3</v>
      </c>
      <c r="F124" s="65">
        <f>'Phase cost, On-truck'!AM129</f>
        <v>11.408674258928574</v>
      </c>
      <c r="G124" s="77">
        <f>'Phase cost, On-truck'!AN129</f>
        <v>3.98</v>
      </c>
      <c r="H124" s="65">
        <f>'Phase cost, On-truck'!AO129</f>
        <v>1.5</v>
      </c>
      <c r="I124" s="65">
        <f>'Phase cost, On-truck'!AS129</f>
        <v>1</v>
      </c>
      <c r="J124" s="65">
        <f>'Phase cost, On-truck'!AQ129</f>
        <v>2.5361377482020329</v>
      </c>
      <c r="K124" s="65">
        <f>'Phase cost, On-truck'!AT129</f>
        <v>6.0790020046148516</v>
      </c>
      <c r="L124" s="84">
        <f t="shared" si="50"/>
        <v>87.046527062300498</v>
      </c>
      <c r="M124" s="71">
        <f>'Phase cost, On-truck'!K129</f>
        <v>740802.95098133222</v>
      </c>
      <c r="N124" s="86">
        <f>'Phase cost, On-truck'!L129</f>
        <v>407441.62303973275</v>
      </c>
      <c r="O124" s="87">
        <f>'Phase cost, On-truck'!M129</f>
        <v>333361.32794159948</v>
      </c>
      <c r="P124" s="88">
        <f>L124-'Phase cost, On-truck'!AM129+'Phase cost, On-truck'!AL129</f>
        <v>102.74121503744976</v>
      </c>
      <c r="Q124" s="88">
        <f>L124-'Phase cost, On-truck'!AM129+'Phase cost, On-truck'!AJ129</f>
        <v>87.555214410514779</v>
      </c>
      <c r="R124" s="89">
        <f>L124-'Phase cost, On-truck'!AM129+'Phase cost, On-truck'!AK129</f>
        <v>86.424798081149703</v>
      </c>
      <c r="S124">
        <f t="shared" si="51"/>
        <v>27</v>
      </c>
      <c r="T124" s="109">
        <f t="shared" si="52"/>
        <v>0</v>
      </c>
      <c r="U124" s="109">
        <f t="shared" si="53"/>
        <v>0</v>
      </c>
      <c r="V124" s="9">
        <f t="shared" si="54"/>
        <v>0</v>
      </c>
      <c r="W124" s="129">
        <f t="shared" si="55"/>
        <v>52</v>
      </c>
      <c r="X124" s="109">
        <f t="shared" si="56"/>
        <v>0</v>
      </c>
      <c r="Y124" s="109">
        <f t="shared" si="57"/>
        <v>0</v>
      </c>
      <c r="Z124" s="110">
        <f t="shared" si="58"/>
        <v>0</v>
      </c>
      <c r="AA124" s="111">
        <f t="shared" si="59"/>
        <v>0</v>
      </c>
      <c r="AB124" s="109">
        <f t="shared" si="60"/>
        <v>0</v>
      </c>
      <c r="AC124" s="110">
        <f t="shared" si="61"/>
        <v>0</v>
      </c>
      <c r="AD124" s="129">
        <f t="shared" si="62"/>
        <v>44</v>
      </c>
      <c r="AE124" s="109">
        <f t="shared" si="63"/>
        <v>740802.95098133222</v>
      </c>
      <c r="AF124" s="109">
        <f t="shared" si="64"/>
        <v>64484324.120428607</v>
      </c>
      <c r="AG124" s="110">
        <f t="shared" si="65"/>
        <v>0.48107265506495306</v>
      </c>
    </row>
    <row r="125" spans="1:33" x14ac:dyDescent="0.25">
      <c r="A125" s="63">
        <f>'Phase cost, On-truck'!A130</f>
        <v>121</v>
      </c>
      <c r="B125" s="63" t="str">
        <f>'Phase cost, On-truck'!B130</f>
        <v>Jesse Lake</v>
      </c>
      <c r="C125" s="65">
        <f>'Phase cost, On-truck'!AR130</f>
        <v>10</v>
      </c>
      <c r="D125" s="65">
        <f>'Phase cost, On-truck'!AF130</f>
        <v>11.054618685495928</v>
      </c>
      <c r="E125" s="65">
        <f>'Phase cost, On-truck'!U130</f>
        <v>39</v>
      </c>
      <c r="F125" s="65">
        <f>'Phase cost, On-truck'!AM130</f>
        <v>17.226803265109893</v>
      </c>
      <c r="G125" s="77">
        <f>'Phase cost, On-truck'!AN130</f>
        <v>3.98</v>
      </c>
      <c r="H125" s="65">
        <f>'Phase cost, On-truck'!AO130</f>
        <v>1.5</v>
      </c>
      <c r="I125" s="65">
        <f>'Phase cost, On-truck'!AS130</f>
        <v>1</v>
      </c>
      <c r="J125" s="65">
        <f>'Phase cost, On-truck'!AQ130</f>
        <v>2.5272202278985234</v>
      </c>
      <c r="K125" s="65">
        <f>'Phase cost, On-truck'!AT130</f>
        <v>6.5046913742803474</v>
      </c>
      <c r="L125" s="84">
        <f t="shared" si="50"/>
        <v>92.793333552784688</v>
      </c>
      <c r="M125" s="71">
        <f>'Phase cost, On-truck'!K130</f>
        <v>2210657.0503010158</v>
      </c>
      <c r="N125" s="86">
        <f>'Phase cost, On-truck'!L130</f>
        <v>1547459.9352107111</v>
      </c>
      <c r="O125" s="87">
        <f>'Phase cost, On-truck'!M130</f>
        <v>663197.11509030487</v>
      </c>
      <c r="P125" s="88">
        <f>L125-'Phase cost, On-truck'!AM130+'Phase cost, On-truck'!AL130</f>
        <v>108.46672804373065</v>
      </c>
      <c r="Q125" s="88">
        <f>L125-'Phase cost, On-truck'!AM130+'Phase cost, On-truck'!AJ130</f>
        <v>93.280727416795685</v>
      </c>
      <c r="R125" s="89">
        <f>L125-'Phase cost, On-truck'!AM130+'Phase cost, On-truck'!AK130</f>
        <v>91.656081203425714</v>
      </c>
      <c r="S125">
        <f t="shared" si="51"/>
        <v>50</v>
      </c>
      <c r="T125" s="109">
        <f t="shared" si="52"/>
        <v>0</v>
      </c>
      <c r="U125" s="109">
        <f t="shared" si="53"/>
        <v>0</v>
      </c>
      <c r="V125" s="9">
        <f t="shared" si="54"/>
        <v>0</v>
      </c>
      <c r="W125" s="129">
        <f t="shared" si="55"/>
        <v>97</v>
      </c>
      <c r="X125" s="109">
        <f t="shared" si="56"/>
        <v>0</v>
      </c>
      <c r="Y125" s="109">
        <f t="shared" si="57"/>
        <v>0</v>
      </c>
      <c r="Z125" s="110">
        <f t="shared" si="58"/>
        <v>0</v>
      </c>
      <c r="AA125" s="111">
        <f t="shared" si="59"/>
        <v>0</v>
      </c>
      <c r="AB125" s="109">
        <f t="shared" si="60"/>
        <v>0</v>
      </c>
      <c r="AC125" s="110">
        <f t="shared" si="61"/>
        <v>0</v>
      </c>
      <c r="AD125" s="129">
        <f t="shared" si="62"/>
        <v>72</v>
      </c>
      <c r="AE125" s="109">
        <f t="shared" si="63"/>
        <v>2210657.0503010158</v>
      </c>
      <c r="AF125" s="109">
        <f t="shared" si="64"/>
        <v>205134237.03939727</v>
      </c>
      <c r="AG125" s="110">
        <f t="shared" si="65"/>
        <v>1.5303637496915794</v>
      </c>
    </row>
    <row r="126" spans="1:33" x14ac:dyDescent="0.25">
      <c r="A126" s="63">
        <f>'Phase cost, On-truck'!A131</f>
        <v>122</v>
      </c>
      <c r="B126" s="63" t="str">
        <f>'Phase cost, On-truck'!B131</f>
        <v>Bish Creek</v>
      </c>
      <c r="C126" s="65">
        <f>'Phase cost, On-truck'!AR131</f>
        <v>10</v>
      </c>
      <c r="D126" s="65">
        <f>'Phase cost, On-truck'!AF131</f>
        <v>11.018567749782733</v>
      </c>
      <c r="E126" s="65">
        <f>'Phase cost, On-truck'!U131</f>
        <v>39</v>
      </c>
      <c r="F126" s="65">
        <f>'Phase cost, On-truck'!AM131</f>
        <v>15.793427265109898</v>
      </c>
      <c r="G126" s="77">
        <f>'Phase cost, On-truck'!AN131</f>
        <v>3.98</v>
      </c>
      <c r="H126" s="65">
        <f>'Phase cost, On-truck'!AO131</f>
        <v>1.5</v>
      </c>
      <c r="I126" s="65">
        <f>'Phase cost, On-truck'!AS131</f>
        <v>1</v>
      </c>
      <c r="J126" s="65">
        <f>'Phase cost, On-truck'!AQ131</f>
        <v>2.6391079569507001</v>
      </c>
      <c r="K126" s="65">
        <f>'Phase cost, On-truck'!AT131</f>
        <v>6.3960882377474659</v>
      </c>
      <c r="L126" s="84">
        <f t="shared" si="50"/>
        <v>91.327191209590794</v>
      </c>
      <c r="M126" s="71">
        <f>'Phase cost, On-truck'!K131</f>
        <v>1354449.2052168197</v>
      </c>
      <c r="N126" s="86">
        <f>'Phase cost, On-truck'!L131</f>
        <v>948114.44365177373</v>
      </c>
      <c r="O126" s="87">
        <f>'Phase cost, On-truck'!M131</f>
        <v>406334.76156504598</v>
      </c>
      <c r="P126" s="88">
        <f>L126-'Phase cost, On-truck'!AM131+'Phase cost, On-truck'!AL131</f>
        <v>107.09017170053676</v>
      </c>
      <c r="Q126" s="88">
        <f>L126-'Phase cost, On-truck'!AM131+'Phase cost, On-truck'!AJ131</f>
        <v>91.904171073601788</v>
      </c>
      <c r="R126" s="89">
        <f>L126-'Phase cost, On-truck'!AM131+'Phase cost, On-truck'!AK131</f>
        <v>89.980904860231817</v>
      </c>
      <c r="S126">
        <f t="shared" si="51"/>
        <v>42</v>
      </c>
      <c r="T126" s="109">
        <f t="shared" si="52"/>
        <v>0</v>
      </c>
      <c r="U126" s="109">
        <f t="shared" si="53"/>
        <v>0</v>
      </c>
      <c r="V126" s="9">
        <f t="shared" si="54"/>
        <v>0</v>
      </c>
      <c r="W126" s="129">
        <f t="shared" si="55"/>
        <v>88</v>
      </c>
      <c r="X126" s="109">
        <f t="shared" si="56"/>
        <v>0</v>
      </c>
      <c r="Y126" s="109">
        <f t="shared" si="57"/>
        <v>0</v>
      </c>
      <c r="Z126" s="110">
        <f t="shared" si="58"/>
        <v>0</v>
      </c>
      <c r="AA126" s="111">
        <f t="shared" si="59"/>
        <v>0</v>
      </c>
      <c r="AB126" s="109">
        <f t="shared" si="60"/>
        <v>0</v>
      </c>
      <c r="AC126" s="110">
        <f t="shared" si="61"/>
        <v>0</v>
      </c>
      <c r="AD126" s="129">
        <f t="shared" si="62"/>
        <v>61</v>
      </c>
      <c r="AE126" s="109">
        <f t="shared" si="63"/>
        <v>1354449.2052168197</v>
      </c>
      <c r="AF126" s="109">
        <f t="shared" si="64"/>
        <v>123698041.54851477</v>
      </c>
      <c r="AG126" s="110">
        <f t="shared" si="65"/>
        <v>0.92282498243983069</v>
      </c>
    </row>
    <row r="127" spans="1:33" x14ac:dyDescent="0.25">
      <c r="A127" s="63">
        <f>'Phase cost, On-truck'!A132</f>
        <v>123</v>
      </c>
      <c r="B127" s="63" t="str">
        <f>'Phase cost, On-truck'!B132</f>
        <v>Douglas Channel West</v>
      </c>
      <c r="C127" s="65">
        <f>'Phase cost, On-truck'!AR132</f>
        <v>10</v>
      </c>
      <c r="D127" s="65">
        <f>'Phase cost, On-truck'!AF132</f>
        <v>11.836831976425781</v>
      </c>
      <c r="E127" s="65">
        <f>'Phase cost, On-truck'!U132</f>
        <v>47.8</v>
      </c>
      <c r="F127" s="65">
        <f>'Phase cost, On-truck'!AM132</f>
        <v>10.158644797619051</v>
      </c>
      <c r="G127" s="77">
        <f>'Phase cost, On-truck'!AN132</f>
        <v>3.98</v>
      </c>
      <c r="H127" s="65">
        <f>'Phase cost, On-truck'!AO132</f>
        <v>1.5</v>
      </c>
      <c r="I127" s="65">
        <f>'Phase cost, On-truck'!AS132</f>
        <v>1</v>
      </c>
      <c r="J127" s="65">
        <f>'Phase cost, On-truck'!AQ132</f>
        <v>3.7978607910421847</v>
      </c>
      <c r="K127" s="65">
        <f>'Phase cost, On-truck'!AT132</f>
        <v>6.807467005206961</v>
      </c>
      <c r="L127" s="84">
        <f t="shared" si="50"/>
        <v>96.880804570293975</v>
      </c>
      <c r="M127" s="71">
        <f>'Phase cost, On-truck'!K132</f>
        <v>436558.3646232172</v>
      </c>
      <c r="N127" s="86">
        <f>'Phase cost, On-truck'!L132</f>
        <v>261935.01877393032</v>
      </c>
      <c r="O127" s="87">
        <f>'Phase cost, On-truck'!M132</f>
        <v>174623.34584928688</v>
      </c>
      <c r="P127" s="88">
        <f>L127-'Phase cost, On-truck'!AM132+'Phase cost, On-truck'!AL132</f>
        <v>113.19845950675277</v>
      </c>
      <c r="Q127" s="88">
        <f>L127-'Phase cost, On-truck'!AM132+'Phase cost, On-truck'!AJ132</f>
        <v>98.012458879817785</v>
      </c>
      <c r="R127" s="89">
        <f>L127-'Phase cost, On-truck'!AM132+'Phase cost, On-truck'!AK132</f>
        <v>95.18332310600826</v>
      </c>
      <c r="S127">
        <f t="shared" si="51"/>
        <v>66</v>
      </c>
      <c r="T127" s="109">
        <f t="shared" si="52"/>
        <v>0</v>
      </c>
      <c r="U127" s="109">
        <f t="shared" si="53"/>
        <v>0</v>
      </c>
      <c r="V127" s="9">
        <f t="shared" si="54"/>
        <v>0</v>
      </c>
      <c r="W127" s="129">
        <f t="shared" si="55"/>
        <v>114</v>
      </c>
      <c r="X127" s="109">
        <f t="shared" si="56"/>
        <v>0</v>
      </c>
      <c r="Y127" s="109">
        <f t="shared" si="57"/>
        <v>0</v>
      </c>
      <c r="Z127" s="110">
        <f t="shared" si="58"/>
        <v>0</v>
      </c>
      <c r="AA127" s="111">
        <f t="shared" si="59"/>
        <v>0</v>
      </c>
      <c r="AB127" s="109">
        <f t="shared" si="60"/>
        <v>0</v>
      </c>
      <c r="AC127" s="110">
        <f t="shared" si="61"/>
        <v>0</v>
      </c>
      <c r="AD127" s="129">
        <f t="shared" si="62"/>
        <v>103</v>
      </c>
      <c r="AE127" s="109">
        <f t="shared" si="63"/>
        <v>436558.3646232172</v>
      </c>
      <c r="AF127" s="109">
        <f t="shared" si="64"/>
        <v>42294125.606589042</v>
      </c>
      <c r="AG127" s="110">
        <f t="shared" si="65"/>
        <v>0.31552703043322483</v>
      </c>
    </row>
    <row r="128" spans="1:33" x14ac:dyDescent="0.25">
      <c r="A128" s="63">
        <f>'Phase cost, On-truck'!A133</f>
        <v>124</v>
      </c>
      <c r="B128" s="63" t="str">
        <f>'Phase cost, On-truck'!B133</f>
        <v>Douglas Channel East</v>
      </c>
      <c r="C128" s="65">
        <f>'Phase cost, On-truck'!AR133</f>
        <v>10</v>
      </c>
      <c r="D128" s="65">
        <f>'Phase cost, On-truck'!AF133</f>
        <v>11.760059211285945</v>
      </c>
      <c r="E128" s="65">
        <f>'Phase cost, On-truck'!U133</f>
        <v>47.8</v>
      </c>
      <c r="F128" s="65">
        <f>'Phase cost, On-truck'!AM133</f>
        <v>11.589941874999999</v>
      </c>
      <c r="G128" s="77">
        <f>'Phase cost, On-truck'!AN133</f>
        <v>3.98</v>
      </c>
      <c r="H128" s="65">
        <f>'Phase cost, On-truck'!AO133</f>
        <v>1.5</v>
      </c>
      <c r="I128" s="65">
        <f>'Phase cost, On-truck'!AS133</f>
        <v>1</v>
      </c>
      <c r="J128" s="65">
        <f>'Phase cost, On-truck'!AQ133</f>
        <v>2.2832860205658139</v>
      </c>
      <c r="K128" s="65">
        <f>'Phase cost, On-truck'!AT133</f>
        <v>6.7946629685481401</v>
      </c>
      <c r="L128" s="84">
        <f t="shared" si="50"/>
        <v>96.707950075399893</v>
      </c>
      <c r="M128" s="71">
        <f>'Phase cost, On-truck'!K133</f>
        <v>2940567.5184952957</v>
      </c>
      <c r="N128" s="86">
        <f>'Phase cost, On-truck'!L133</f>
        <v>2058397.2629467067</v>
      </c>
      <c r="O128" s="87">
        <f>'Phase cost, On-truck'!M133</f>
        <v>882170.25554858882</v>
      </c>
      <c r="P128" s="88">
        <f>L128-'Phase cost, On-truck'!AM133+'Phase cost, On-truck'!AL133</f>
        <v>113.28885793447773</v>
      </c>
      <c r="Q128" s="88">
        <f>L128-'Phase cost, On-truck'!AM133+'Phase cost, On-truck'!AJ133</f>
        <v>98.102857307542763</v>
      </c>
      <c r="R128" s="89">
        <f>L128-'Phase cost, On-truck'!AM133+'Phase cost, On-truck'!AK133</f>
        <v>93.453166533733238</v>
      </c>
      <c r="S128">
        <f t="shared" si="51"/>
        <v>60</v>
      </c>
      <c r="T128" s="109">
        <f t="shared" si="52"/>
        <v>0</v>
      </c>
      <c r="U128" s="109">
        <f t="shared" si="53"/>
        <v>0</v>
      </c>
      <c r="V128" s="9">
        <f t="shared" si="54"/>
        <v>0</v>
      </c>
      <c r="W128" s="129">
        <f t="shared" si="55"/>
        <v>115</v>
      </c>
      <c r="X128" s="109">
        <f t="shared" si="56"/>
        <v>0</v>
      </c>
      <c r="Y128" s="109">
        <f t="shared" si="57"/>
        <v>0</v>
      </c>
      <c r="Z128" s="110">
        <f t="shared" si="58"/>
        <v>0</v>
      </c>
      <c r="AA128" s="111">
        <f t="shared" si="59"/>
        <v>0</v>
      </c>
      <c r="AB128" s="109">
        <f t="shared" si="60"/>
        <v>0</v>
      </c>
      <c r="AC128" s="110">
        <f t="shared" si="61"/>
        <v>0</v>
      </c>
      <c r="AD128" s="129">
        <f t="shared" si="62"/>
        <v>102</v>
      </c>
      <c r="AE128" s="109">
        <f t="shared" si="63"/>
        <v>2940567.5184952957</v>
      </c>
      <c r="AF128" s="109">
        <f t="shared" si="64"/>
        <v>284376256.77198559</v>
      </c>
      <c r="AG128" s="110">
        <f t="shared" si="65"/>
        <v>2.1215332989648563</v>
      </c>
    </row>
    <row r="129" spans="1:33" x14ac:dyDescent="0.25">
      <c r="A129" s="63">
        <f>'Phase cost, On-truck'!A134</f>
        <v>125</v>
      </c>
      <c r="B129" s="63" t="str">
        <f>'Phase cost, On-truck'!B134</f>
        <v>Hirsch Creek 2</v>
      </c>
      <c r="C129" s="65">
        <f>'Phase cost, On-truck'!AR134</f>
        <v>10</v>
      </c>
      <c r="D129" s="65">
        <f>'Phase cost, On-truck'!AF134</f>
        <v>11.0727359352649</v>
      </c>
      <c r="E129" s="65">
        <f>'Phase cost, On-truck'!U134</f>
        <v>47.8</v>
      </c>
      <c r="F129" s="65">
        <f>'Phase cost, On-truck'!AM134</f>
        <v>12.731726758928573</v>
      </c>
      <c r="G129" s="77">
        <f>'Phase cost, On-truck'!AN134</f>
        <v>3.98</v>
      </c>
      <c r="H129" s="65">
        <f>'Phase cost, On-truck'!AO134</f>
        <v>1.5</v>
      </c>
      <c r="I129" s="65">
        <f>'Phase cost, On-truck'!AS134</f>
        <v>1</v>
      </c>
      <c r="J129" s="65">
        <f>'Phase cost, On-truck'!AQ134</f>
        <v>2.7968048350584378</v>
      </c>
      <c r="K129" s="65">
        <f>'Phase cost, On-truck'!AT134</f>
        <v>6.872101402340153</v>
      </c>
      <c r="L129" s="84">
        <f t="shared" si="50"/>
        <v>97.753368931592064</v>
      </c>
      <c r="M129" s="71">
        <f>'Phase cost, On-truck'!K134</f>
        <v>384372.41682437173</v>
      </c>
      <c r="N129" s="86">
        <f>'Phase cost, On-truck'!L134</f>
        <v>211404.82925340446</v>
      </c>
      <c r="O129" s="87">
        <f>'Phase cost, On-truck'!M134</f>
        <v>172967.58757096727</v>
      </c>
      <c r="P129" s="88">
        <f>L129-'Phase cost, On-truck'!AM134+'Phase cost, On-truck'!AL134</f>
        <v>113.32777940674134</v>
      </c>
      <c r="Q129" s="88">
        <f>L129-'Phase cost, On-truck'!AM134+'Phase cost, On-truck'!AJ134</f>
        <v>98.141778779806344</v>
      </c>
      <c r="R129" s="89">
        <f>L129-'Phase cost, On-truck'!AM134+'Phase cost, On-truck'!AK134</f>
        <v>97.278645783774607</v>
      </c>
      <c r="S129">
        <f t="shared" si="51"/>
        <v>78</v>
      </c>
      <c r="T129" s="109">
        <f t="shared" si="52"/>
        <v>0</v>
      </c>
      <c r="U129" s="109">
        <f t="shared" si="53"/>
        <v>0</v>
      </c>
      <c r="V129" s="9">
        <f t="shared" si="54"/>
        <v>0</v>
      </c>
      <c r="W129" s="129">
        <f t="shared" si="55"/>
        <v>116</v>
      </c>
      <c r="X129" s="109">
        <f t="shared" si="56"/>
        <v>0</v>
      </c>
      <c r="Y129" s="109">
        <f t="shared" si="57"/>
        <v>0</v>
      </c>
      <c r="Z129" s="110">
        <f t="shared" si="58"/>
        <v>0</v>
      </c>
      <c r="AA129" s="111">
        <f t="shared" si="59"/>
        <v>0</v>
      </c>
      <c r="AB129" s="109">
        <f t="shared" si="60"/>
        <v>0</v>
      </c>
      <c r="AC129" s="110">
        <f t="shared" si="61"/>
        <v>0</v>
      </c>
      <c r="AD129" s="129">
        <f t="shared" si="62"/>
        <v>106</v>
      </c>
      <c r="AE129" s="109">
        <f t="shared" si="63"/>
        <v>384372.41682437173</v>
      </c>
      <c r="AF129" s="109">
        <f t="shared" si="64"/>
        <v>37573698.668960497</v>
      </c>
      <c r="AG129" s="110">
        <f t="shared" si="65"/>
        <v>0.28031121091584726</v>
      </c>
    </row>
    <row r="130" spans="1:33" x14ac:dyDescent="0.25">
      <c r="A130" s="63">
        <f>'Phase cost, On-truck'!A135</f>
        <v>126</v>
      </c>
      <c r="B130" s="63" t="str">
        <f>'Phase cost, On-truck'!B135</f>
        <v>Kitimat River 4</v>
      </c>
      <c r="C130" s="65">
        <f>'Phase cost, On-truck'!AR135</f>
        <v>10</v>
      </c>
      <c r="D130" s="65">
        <f>'Phase cost, On-truck'!AF135</f>
        <v>10.875</v>
      </c>
      <c r="E130" s="65">
        <f>'Phase cost, On-truck'!U135</f>
        <v>47.8</v>
      </c>
      <c r="F130" s="65">
        <f>'Phase cost, On-truck'!AM135</f>
        <v>13.38871340873016</v>
      </c>
      <c r="G130" s="77">
        <f>'Phase cost, On-truck'!AN135</f>
        <v>3.98</v>
      </c>
      <c r="H130" s="65">
        <f>'Phase cost, On-truck'!AO135</f>
        <v>1.5</v>
      </c>
      <c r="I130" s="65">
        <f>'Phase cost, On-truck'!AS135</f>
        <v>1</v>
      </c>
      <c r="J130" s="65">
        <f>'Phase cost, On-truck'!AQ135</f>
        <v>1.3357671682399459</v>
      </c>
      <c r="K130" s="65">
        <f>'Phase cost, On-truck'!AT135</f>
        <v>6.7919584461576079</v>
      </c>
      <c r="L130" s="84">
        <f t="shared" si="50"/>
        <v>96.671439023127704</v>
      </c>
      <c r="M130" s="71">
        <f>'Phase cost, On-truck'!K135</f>
        <v>149069.044114391</v>
      </c>
      <c r="N130" s="86">
        <f>'Phase cost, On-truck'!L135</f>
        <v>89441.4264686346</v>
      </c>
      <c r="O130" s="87">
        <f>'Phase cost, On-truck'!M135</f>
        <v>59627.6176457564</v>
      </c>
      <c r="P130" s="88">
        <f>L130-'Phase cost, On-truck'!AM135+'Phase cost, On-truck'!AL135</f>
        <v>110.56976284847539</v>
      </c>
      <c r="Q130" s="88">
        <f>L130-'Phase cost, On-truck'!AM135+'Phase cost, On-truck'!AJ135</f>
        <v>95.383762221540408</v>
      </c>
      <c r="R130" s="89">
        <f>L130-'Phase cost, On-truck'!AM135+'Phase cost, On-truck'!AK135</f>
        <v>98.602954225508668</v>
      </c>
      <c r="S130">
        <f t="shared" si="51"/>
        <v>87</v>
      </c>
      <c r="T130" s="109">
        <f t="shared" si="52"/>
        <v>0</v>
      </c>
      <c r="U130" s="109">
        <f t="shared" si="53"/>
        <v>0</v>
      </c>
      <c r="V130" s="9">
        <f t="shared" si="54"/>
        <v>0</v>
      </c>
      <c r="W130" s="129">
        <f t="shared" si="55"/>
        <v>105</v>
      </c>
      <c r="X130" s="109">
        <f t="shared" si="56"/>
        <v>0</v>
      </c>
      <c r="Y130" s="109">
        <f t="shared" si="57"/>
        <v>0</v>
      </c>
      <c r="Z130" s="110">
        <f t="shared" si="58"/>
        <v>0</v>
      </c>
      <c r="AA130" s="111">
        <f t="shared" si="59"/>
        <v>0</v>
      </c>
      <c r="AB130" s="109">
        <f t="shared" si="60"/>
        <v>0</v>
      </c>
      <c r="AC130" s="110">
        <f t="shared" si="61"/>
        <v>0</v>
      </c>
      <c r="AD130" s="129">
        <f t="shared" si="62"/>
        <v>101</v>
      </c>
      <c r="AE130" s="109">
        <f t="shared" si="63"/>
        <v>149069.044114391</v>
      </c>
      <c r="AF130" s="109">
        <f t="shared" si="64"/>
        <v>14410719.008340282</v>
      </c>
      <c r="AG130" s="110">
        <f t="shared" si="65"/>
        <v>0.10750834329580887</v>
      </c>
    </row>
    <row r="131" spans="1:33" x14ac:dyDescent="0.25">
      <c r="A131" s="63">
        <f>'Phase cost, On-truck'!A136</f>
        <v>127</v>
      </c>
      <c r="B131" s="63" t="str">
        <f>'Phase cost, On-truck'!B136</f>
        <v>Kitseguecla River Upper</v>
      </c>
      <c r="C131" s="65">
        <f>'Phase cost, On-truck'!AR136</f>
        <v>10</v>
      </c>
      <c r="D131" s="65">
        <f>'Phase cost, On-truck'!AF136</f>
        <v>7.4753333333860805</v>
      </c>
      <c r="E131" s="65">
        <f>'Phase cost, On-truck'!U136</f>
        <v>28.5</v>
      </c>
      <c r="F131" s="65">
        <f>'Phase cost, On-truck'!AM136</f>
        <v>24.10673633008134</v>
      </c>
      <c r="G131" s="77">
        <f>'Phase cost, On-truck'!AN136</f>
        <v>3.98</v>
      </c>
      <c r="H131" s="65">
        <f>'Phase cost, On-truck'!AO136</f>
        <v>1.5</v>
      </c>
      <c r="I131" s="65">
        <f>'Phase cost, On-truck'!AS136</f>
        <v>1</v>
      </c>
      <c r="J131" s="65">
        <f>'Phase cost, On-truck'!AQ136</f>
        <v>2.126920562321053</v>
      </c>
      <c r="K131" s="65">
        <f>'Phase cost, On-truck'!AT136</f>
        <v>5.8967192180630787</v>
      </c>
      <c r="L131" s="84">
        <f t="shared" si="50"/>
        <v>84.585709443851556</v>
      </c>
      <c r="M131" s="71">
        <f>'Phase cost, On-truck'!K136</f>
        <v>608107.41738052806</v>
      </c>
      <c r="N131" s="86">
        <f>'Phase cost, On-truck'!L136</f>
        <v>364864.45042831684</v>
      </c>
      <c r="O131" s="87">
        <f>'Phase cost, On-truck'!M136</f>
        <v>243242.96695221122</v>
      </c>
      <c r="P131" s="88">
        <f>L131-'Phase cost, On-truck'!AM136+'Phase cost, On-truck'!AL136</f>
        <v>93.253448422865148</v>
      </c>
      <c r="Q131" s="88">
        <f>L131-'Phase cost, On-truck'!AM136+'Phase cost, On-truck'!AJ136</f>
        <v>78.067447795930164</v>
      </c>
      <c r="R131" s="89">
        <f>L131-'Phase cost, On-truck'!AM136+'Phase cost, On-truck'!AK136</f>
        <v>94.363101915733651</v>
      </c>
      <c r="S131">
        <f t="shared" si="51"/>
        <v>64</v>
      </c>
      <c r="T131" s="109">
        <f t="shared" si="52"/>
        <v>0</v>
      </c>
      <c r="U131" s="109">
        <f t="shared" si="53"/>
        <v>0</v>
      </c>
      <c r="V131" s="9">
        <f t="shared" si="54"/>
        <v>0</v>
      </c>
      <c r="W131" s="129">
        <f t="shared" si="55"/>
        <v>17</v>
      </c>
      <c r="X131" s="109">
        <f t="shared" si="56"/>
        <v>364864.45042831684</v>
      </c>
      <c r="Y131" s="109">
        <f t="shared" si="57"/>
        <v>28484036.436403375</v>
      </c>
      <c r="Z131" s="110">
        <f t="shared" si="58"/>
        <v>2.286538485678649</v>
      </c>
      <c r="AA131" s="111">
        <f t="shared" si="59"/>
        <v>608107.41738052806</v>
      </c>
      <c r="AB131" s="109">
        <f t="shared" si="60"/>
        <v>51437197.317200311</v>
      </c>
      <c r="AC131" s="110">
        <f t="shared" si="61"/>
        <v>2.4959955112435073</v>
      </c>
      <c r="AD131" s="129">
        <f t="shared" si="62"/>
        <v>30</v>
      </c>
      <c r="AE131" s="109">
        <f t="shared" si="63"/>
        <v>608107.41738052806</v>
      </c>
      <c r="AF131" s="109">
        <f t="shared" si="64"/>
        <v>51437197.317200311</v>
      </c>
      <c r="AG131" s="110">
        <f t="shared" si="65"/>
        <v>0.38373712402215004</v>
      </c>
    </row>
    <row r="132" spans="1:33" x14ac:dyDescent="0.25">
      <c r="A132" s="63">
        <f>'Phase cost, On-truck'!A137</f>
        <v>128</v>
      </c>
      <c r="B132" s="63" t="str">
        <f>'Phase cost, On-truck'!B137</f>
        <v>Kitsuns Creek South</v>
      </c>
      <c r="C132" s="65">
        <f>'Phase cost, On-truck'!AR137</f>
        <v>10</v>
      </c>
      <c r="D132" s="65">
        <f>'Phase cost, On-truck'!AF137</f>
        <v>6.5483844116154399</v>
      </c>
      <c r="E132" s="65">
        <f>'Phase cost, On-truck'!U137</f>
        <v>39</v>
      </c>
      <c r="F132" s="65">
        <f>'Phase cost, On-truck'!AM137</f>
        <v>24.10673633008134</v>
      </c>
      <c r="G132" s="77">
        <f>'Phase cost, On-truck'!AN137</f>
        <v>3.98</v>
      </c>
      <c r="H132" s="65">
        <f>'Phase cost, On-truck'!AO137</f>
        <v>1.5</v>
      </c>
      <c r="I132" s="65">
        <f>'Phase cost, On-truck'!AS137</f>
        <v>1</v>
      </c>
      <c r="J132" s="65">
        <f>'Phase cost, On-truck'!AQ137</f>
        <v>1.5256086713920733</v>
      </c>
      <c r="K132" s="65">
        <f>'Phase cost, On-truck'!AT137</f>
        <v>6.6144583530471088</v>
      </c>
      <c r="L132" s="84">
        <f t="shared" si="50"/>
        <v>94.275187766135971</v>
      </c>
      <c r="M132" s="71">
        <f>'Phase cost, On-truck'!K137</f>
        <v>634655.79935717199</v>
      </c>
      <c r="N132" s="86">
        <f>'Phase cost, On-truck'!L137</f>
        <v>380793.47961430316</v>
      </c>
      <c r="O132" s="87">
        <f>'Phase cost, On-truck'!M137</f>
        <v>253862.3197428688</v>
      </c>
      <c r="P132" s="88">
        <f>L132-'Phase cost, On-truck'!AM137+'Phase cost, On-truck'!AL137</f>
        <v>102.94292674514955</v>
      </c>
      <c r="Q132" s="88">
        <f>L132-'Phase cost, On-truck'!AM137+'Phase cost, On-truck'!AJ137</f>
        <v>87.756926118214565</v>
      </c>
      <c r="R132" s="89">
        <f>L132-'Phase cost, On-truck'!AM137+'Phase cost, On-truck'!AK137</f>
        <v>104.05258023801807</v>
      </c>
      <c r="S132">
        <f t="shared" si="51"/>
        <v>108</v>
      </c>
      <c r="T132" s="109">
        <f t="shared" si="52"/>
        <v>0</v>
      </c>
      <c r="U132" s="109">
        <f t="shared" si="53"/>
        <v>0</v>
      </c>
      <c r="V132" s="9">
        <f t="shared" si="54"/>
        <v>0</v>
      </c>
      <c r="W132" s="129">
        <f t="shared" si="55"/>
        <v>57</v>
      </c>
      <c r="X132" s="109">
        <f t="shared" si="56"/>
        <v>0</v>
      </c>
      <c r="Y132" s="109">
        <f t="shared" si="57"/>
        <v>0</v>
      </c>
      <c r="Z132" s="110">
        <f t="shared" si="58"/>
        <v>0</v>
      </c>
      <c r="AA132" s="111">
        <f t="shared" si="59"/>
        <v>0</v>
      </c>
      <c r="AB132" s="109">
        <f t="shared" si="60"/>
        <v>0</v>
      </c>
      <c r="AC132" s="110">
        <f t="shared" si="61"/>
        <v>0</v>
      </c>
      <c r="AD132" s="129">
        <f t="shared" si="62"/>
        <v>85</v>
      </c>
      <c r="AE132" s="109">
        <f t="shared" si="63"/>
        <v>634655.79935717199</v>
      </c>
      <c r="AF132" s="109">
        <f t="shared" si="64"/>
        <v>59832294.651264504</v>
      </c>
      <c r="AG132" s="110">
        <f t="shared" si="65"/>
        <v>0.44636710144867203</v>
      </c>
    </row>
    <row r="133" spans="1:33" x14ac:dyDescent="0.25">
      <c r="A133" s="63">
        <f>'Phase cost, On-truck'!A138</f>
        <v>129</v>
      </c>
      <c r="B133" s="63" t="str">
        <f>'Phase cost, On-truck'!B138</f>
        <v>Lakelse River West</v>
      </c>
      <c r="C133" s="65">
        <f>'Phase cost, On-truck'!AR138</f>
        <v>10</v>
      </c>
      <c r="D133" s="65">
        <f>'Phase cost, On-truck'!AF138</f>
        <v>6.4651156080101266</v>
      </c>
      <c r="E133" s="65">
        <f>'Phase cost, On-truck'!U138</f>
        <v>43.3</v>
      </c>
      <c r="F133" s="65">
        <f>'Phase cost, On-truck'!AM138</f>
        <v>12.813962075396827</v>
      </c>
      <c r="G133" s="77">
        <f>'Phase cost, On-truck'!AN138</f>
        <v>3.98</v>
      </c>
      <c r="H133" s="65">
        <f>'Phase cost, On-truck'!AO138</f>
        <v>1.5</v>
      </c>
      <c r="I133" s="65">
        <f>'Phase cost, On-truck'!AS138</f>
        <v>1</v>
      </c>
      <c r="J133" s="65">
        <f>'Phase cost, On-truck'!AQ138</f>
        <v>0.92549616181759753</v>
      </c>
      <c r="K133" s="65">
        <f>'Phase cost, On-truck'!AT138</f>
        <v>6.0003659076179634</v>
      </c>
      <c r="L133" s="84">
        <f t="shared" si="50"/>
        <v>85.984939752842507</v>
      </c>
      <c r="M133" s="71">
        <f>'Phase cost, On-truck'!K138</f>
        <v>490453.84070765314</v>
      </c>
      <c r="N133" s="86">
        <f>'Phase cost, On-truck'!L138</f>
        <v>294272.30442459189</v>
      </c>
      <c r="O133" s="87">
        <f>'Phase cost, On-truck'!M138</f>
        <v>196181.53628306126</v>
      </c>
      <c r="P133" s="88">
        <f>L133-'Phase cost, On-truck'!AM138+'Phase cost, On-truck'!AL138</f>
        <v>99.930182054380666</v>
      </c>
      <c r="Q133" s="88">
        <f>L133-'Phase cost, On-truck'!AM138+'Phase cost, On-truck'!AJ138</f>
        <v>84.744181427445682</v>
      </c>
      <c r="R133" s="89">
        <f>L133-'Phase cost, On-truck'!AM138+'Phase cost, On-truck'!AK138</f>
        <v>87.846077240937746</v>
      </c>
      <c r="S133">
        <f t="shared" si="51"/>
        <v>31</v>
      </c>
      <c r="T133" s="109">
        <f t="shared" si="52"/>
        <v>0</v>
      </c>
      <c r="U133" s="109">
        <f t="shared" si="53"/>
        <v>0</v>
      </c>
      <c r="V133" s="9">
        <f t="shared" si="54"/>
        <v>0</v>
      </c>
      <c r="W133" s="129">
        <f t="shared" si="55"/>
        <v>41</v>
      </c>
      <c r="X133" s="109">
        <f t="shared" si="56"/>
        <v>0</v>
      </c>
      <c r="Y133" s="109">
        <f t="shared" si="57"/>
        <v>0</v>
      </c>
      <c r="Z133" s="110">
        <f t="shared" si="58"/>
        <v>0</v>
      </c>
      <c r="AA133" s="111">
        <f t="shared" si="59"/>
        <v>0</v>
      </c>
      <c r="AB133" s="109">
        <f t="shared" si="60"/>
        <v>0</v>
      </c>
      <c r="AC133" s="110">
        <f t="shared" si="61"/>
        <v>0</v>
      </c>
      <c r="AD133" s="129">
        <f t="shared" si="62"/>
        <v>40</v>
      </c>
      <c r="AE133" s="109">
        <f t="shared" si="63"/>
        <v>490453.84070765314</v>
      </c>
      <c r="AF133" s="109">
        <f t="shared" si="64"/>
        <v>42171643.944797769</v>
      </c>
      <c r="AG133" s="110">
        <f t="shared" si="65"/>
        <v>0.31461328001343825</v>
      </c>
    </row>
    <row r="134" spans="1:33" x14ac:dyDescent="0.25">
      <c r="A134" s="63">
        <f>'Phase cost, On-truck'!A139</f>
        <v>130</v>
      </c>
      <c r="B134" s="63" t="str">
        <f>'Phase cost, On-truck'!B139</f>
        <v>Lakelse River East</v>
      </c>
      <c r="C134" s="65">
        <f>'Phase cost, On-truck'!AR139</f>
        <v>10</v>
      </c>
      <c r="D134" s="65">
        <f>'Phase cost, On-truck'!AF139</f>
        <v>5.8516239786233335</v>
      </c>
      <c r="E134" s="65">
        <f>'Phase cost, On-truck'!U139</f>
        <v>30</v>
      </c>
      <c r="F134" s="65">
        <f>'Phase cost, On-truck'!AM139</f>
        <v>12.203089951388892</v>
      </c>
      <c r="G134" s="77">
        <f>'Phase cost, On-truck'!AN139</f>
        <v>3.98</v>
      </c>
      <c r="H134" s="65">
        <f>'Phase cost, On-truck'!AO139</f>
        <v>1.5</v>
      </c>
      <c r="I134" s="65">
        <f>'Phase cost, On-truck'!AS139</f>
        <v>1</v>
      </c>
      <c r="J134" s="65">
        <f>'Phase cost, On-truck'!AQ139</f>
        <v>0.84870664440108434</v>
      </c>
      <c r="K134" s="65">
        <f>'Phase cost, On-truck'!AT139</f>
        <v>4.8322736459530651</v>
      </c>
      <c r="L134" s="84">
        <f t="shared" si="50"/>
        <v>70.215694220366387</v>
      </c>
      <c r="M134" s="71">
        <f>'Phase cost, On-truck'!K139</f>
        <v>509718.69392729091</v>
      </c>
      <c r="N134" s="86">
        <f>'Phase cost, On-truck'!L139</f>
        <v>331317.15105273912</v>
      </c>
      <c r="O134" s="87">
        <f>'Phase cost, On-truck'!M139</f>
        <v>178401.54287455181</v>
      </c>
      <c r="P134" s="88">
        <f>L134-'Phase cost, On-truck'!AM139+'Phase cost, On-truck'!AL139</f>
        <v>81.633039895912475</v>
      </c>
      <c r="Q134" s="88">
        <f>L134-'Phase cost, On-truck'!AM139+'Phase cost, On-truck'!AJ139</f>
        <v>66.447039268977505</v>
      </c>
      <c r="R134" s="89">
        <f>L134-'Phase cost, On-truck'!AM139+'Phase cost, On-truck'!AK139</f>
        <v>77.214624844374327</v>
      </c>
      <c r="S134">
        <f t="shared" si="51"/>
        <v>3</v>
      </c>
      <c r="T134" s="109">
        <f t="shared" si="52"/>
        <v>178401.54287455181</v>
      </c>
      <c r="U134" s="109">
        <f t="shared" si="53"/>
        <v>13775208.204716081</v>
      </c>
      <c r="V134" s="9">
        <f t="shared" si="54"/>
        <v>1.6785033534012235</v>
      </c>
      <c r="W134" s="129">
        <f t="shared" si="55"/>
        <v>2</v>
      </c>
      <c r="X134" s="109">
        <f t="shared" si="56"/>
        <v>331317.15105273912</v>
      </c>
      <c r="Y134" s="109">
        <f t="shared" si="57"/>
        <v>22015043.746487107</v>
      </c>
      <c r="Z134" s="110">
        <f t="shared" si="58"/>
        <v>1.7672440808251526</v>
      </c>
      <c r="AA134" s="111">
        <f t="shared" si="59"/>
        <v>509718.69392729097</v>
      </c>
      <c r="AB134" s="109">
        <f t="shared" si="60"/>
        <v>35790251.95120319</v>
      </c>
      <c r="AC134" s="110">
        <f t="shared" si="61"/>
        <v>1.7367258108093908</v>
      </c>
      <c r="AD134" s="129">
        <f t="shared" si="62"/>
        <v>2</v>
      </c>
      <c r="AE134" s="109">
        <f t="shared" si="63"/>
        <v>509718.69392729091</v>
      </c>
      <c r="AF134" s="109">
        <f t="shared" si="64"/>
        <v>35790251.951203182</v>
      </c>
      <c r="AG134" s="110">
        <f t="shared" si="65"/>
        <v>0.26700615640250419</v>
      </c>
    </row>
    <row r="135" spans="1:33" ht="15.75" thickBot="1" x14ac:dyDescent="0.3">
      <c r="A135" s="63"/>
      <c r="B135" s="64"/>
      <c r="C135" s="64"/>
      <c r="D135" s="64"/>
      <c r="E135" s="64"/>
      <c r="F135" s="64"/>
      <c r="G135" s="85"/>
      <c r="H135" s="64"/>
      <c r="I135" s="64"/>
      <c r="J135" s="64"/>
      <c r="K135" s="97"/>
      <c r="L135" s="84"/>
      <c r="M135" s="71"/>
      <c r="N135" s="90"/>
      <c r="O135" s="91"/>
      <c r="P135" s="92"/>
      <c r="Q135" s="92"/>
      <c r="R135" s="93"/>
    </row>
    <row r="136" spans="1:33" x14ac:dyDescent="0.25">
      <c r="M136" s="95">
        <f>SUM(M7:M134)</f>
        <v>135148068.13545948</v>
      </c>
      <c r="N136" s="95">
        <f>SUM(N7:N134)</f>
        <v>81466176.976420745</v>
      </c>
      <c r="O136" s="95">
        <f>SUM(O7:O134)</f>
        <v>53681891.159038685</v>
      </c>
      <c r="T136" s="95">
        <f>SUM(T7:T134)</f>
        <v>8206839.8474169178</v>
      </c>
      <c r="U136" s="95">
        <f>SUM(U7:U134)</f>
        <v>665533426.81462443</v>
      </c>
      <c r="V136" s="113">
        <f>SUM(V7:V134)</f>
        <v>81.094969463075287</v>
      </c>
      <c r="X136" s="95">
        <f t="shared" ref="X136:AC136" si="66">SUM(X7:X134)</f>
        <v>12457274.003830843</v>
      </c>
      <c r="Y136" s="95">
        <f t="shared" si="66"/>
        <v>948521303.03623092</v>
      </c>
      <c r="Z136" s="113">
        <f t="shared" si="66"/>
        <v>76.141963542308119</v>
      </c>
      <c r="AA136" s="95">
        <f t="shared" si="66"/>
        <v>20607888.550077662</v>
      </c>
      <c r="AB136" s="95">
        <f t="shared" si="66"/>
        <v>1640870691.9544864</v>
      </c>
      <c r="AC136" s="113">
        <f t="shared" si="66"/>
        <v>79.623426144174417</v>
      </c>
      <c r="AE136" s="95">
        <f>SUM(AE7:AE134)</f>
        <v>134042796.74080023</v>
      </c>
      <c r="AF136" s="95">
        <f>SUM(AF7:AF134)</f>
        <v>12362607236.772232</v>
      </c>
      <c r="AG136" s="113">
        <f>SUM(AG7:AG134)</f>
        <v>92.228807047930445</v>
      </c>
    </row>
  </sheetData>
  <sheetProtection algorithmName="SHA-512" hashValue="4asK0Pnq8TjqpvZvjgejBKKIl+sBSP3MQkogQ/QBgBcuhqmcqhAUrXAMrPQPS7G1qF8mD5am26QhMsN2hQqPpg==" saltValue="JIUmQhYAigYerOQrS/zUdA==" spinCount="100000" sheet="1" objects="1" scenarios="1"/>
  <mergeCells count="3">
    <mergeCell ref="W4:AC4"/>
    <mergeCell ref="S4:V4"/>
    <mergeCell ref="AD4:AG4"/>
  </mergeCells>
  <pageMargins left="0.7" right="0.7" top="0.75" bottom="0.75" header="0.3" footer="0.3"/>
  <pageSetup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4"/>
  <sheetViews>
    <sheetView workbookViewId="0">
      <selection activeCell="A9" sqref="A9"/>
    </sheetView>
  </sheetViews>
  <sheetFormatPr defaultRowHeight="15" x14ac:dyDescent="0.25"/>
  <cols>
    <col min="1" max="1" width="9.140625" style="131"/>
    <col min="2" max="2" width="23.85546875" style="131" bestFit="1" customWidth="1"/>
    <col min="3" max="16" width="13.7109375" style="131" customWidth="1"/>
    <col min="17" max="16384" width="9.140625" style="131"/>
  </cols>
  <sheetData>
    <row r="1" spans="1:16" ht="18.75" x14ac:dyDescent="0.3">
      <c r="A1" s="153" t="s">
        <v>268</v>
      </c>
      <c r="B1" s="132"/>
    </row>
    <row r="2" spans="1:16" x14ac:dyDescent="0.25">
      <c r="B2" s="132"/>
    </row>
    <row r="5" spans="1:16" ht="75" x14ac:dyDescent="0.25">
      <c r="A5" s="133" t="s">
        <v>25</v>
      </c>
      <c r="B5" s="133" t="s">
        <v>26</v>
      </c>
      <c r="C5" s="133" t="s">
        <v>279</v>
      </c>
      <c r="D5" s="133" t="s">
        <v>0</v>
      </c>
      <c r="E5" s="133" t="s">
        <v>1</v>
      </c>
      <c r="F5" s="133" t="s">
        <v>5</v>
      </c>
      <c r="G5" s="133" t="s">
        <v>280</v>
      </c>
      <c r="H5" s="133" t="s">
        <v>281</v>
      </c>
      <c r="I5" s="133" t="s">
        <v>282</v>
      </c>
      <c r="J5" s="133" t="s">
        <v>283</v>
      </c>
      <c r="K5" s="133" t="s">
        <v>255</v>
      </c>
      <c r="L5" s="133" t="s">
        <v>243</v>
      </c>
      <c r="M5" s="133" t="s">
        <v>284</v>
      </c>
      <c r="N5" s="133" t="s">
        <v>290</v>
      </c>
      <c r="O5" s="133" t="s">
        <v>242</v>
      </c>
      <c r="P5" s="133" t="s">
        <v>285</v>
      </c>
    </row>
    <row r="6" spans="1:16" x14ac:dyDescent="0.25">
      <c r="A6" s="134">
        <f>'Phase cost, On-truck'!A12</f>
        <v>3</v>
      </c>
      <c r="B6" s="134" t="str">
        <f>'Phase cost, On-truck'!B12</f>
        <v>Clore River Upper</v>
      </c>
      <c r="C6" s="135">
        <f>Summary1!C7+Summary1!G7+Summary1!H7+Summary1!I7</f>
        <v>16.48</v>
      </c>
      <c r="D6" s="135">
        <f>Summary1!D7</f>
        <v>7.625</v>
      </c>
      <c r="E6" s="135">
        <f>Summary1!E7</f>
        <v>37.5</v>
      </c>
      <c r="F6" s="135">
        <f>Summary1!J7</f>
        <v>3.4302327282914322</v>
      </c>
      <c r="G6" s="135">
        <f t="shared" ref="G6:G37" si="0">F6+E6+D6+C6</f>
        <v>65.035232728291433</v>
      </c>
      <c r="H6" s="135">
        <f>'[1]On-truck'!BC18</f>
        <v>19.154529443575001</v>
      </c>
      <c r="I6" s="135">
        <f>'[1]On-truck'!BD18</f>
        <v>24.098106871345031</v>
      </c>
      <c r="J6" s="135">
        <f>Summary1!K7</f>
        <v>6.497089716120457</v>
      </c>
      <c r="K6" s="135">
        <f>Summary1!L7</f>
        <v>92.690711167626176</v>
      </c>
      <c r="L6" s="136">
        <f>Summary1!M7</f>
        <v>156899.11985709818</v>
      </c>
      <c r="M6" s="118">
        <f>'[1]On-truck'!M18</f>
        <v>0.65</v>
      </c>
      <c r="N6" s="118">
        <f>'[1]On-truck'!N18</f>
        <v>0.35</v>
      </c>
      <c r="O6" s="136">
        <f>Summary1!N7</f>
        <v>86294.515921404003</v>
      </c>
      <c r="P6" s="136">
        <f>Summary1!O7</f>
        <v>70604.603935694176</v>
      </c>
    </row>
    <row r="7" spans="1:16" x14ac:dyDescent="0.25">
      <c r="A7" s="134">
        <f>'Phase cost, On-truck'!A13</f>
        <v>4</v>
      </c>
      <c r="B7" s="134" t="str">
        <f>'Phase cost, On-truck'!B13</f>
        <v>Derrick Creek</v>
      </c>
      <c r="C7" s="135">
        <f>Summary1!C8+Summary1!G8+Summary1!H8+Summary1!I8</f>
        <v>16.48</v>
      </c>
      <c r="D7" s="135">
        <f>Summary1!D8</f>
        <v>5.2149808721228732</v>
      </c>
      <c r="E7" s="135">
        <f>Summary1!E8</f>
        <v>28.5</v>
      </c>
      <c r="F7" s="135">
        <f>Summary1!J8</f>
        <v>2.7043342457460815</v>
      </c>
      <c r="G7" s="135">
        <f t="shared" si="0"/>
        <v>52.899315117868952</v>
      </c>
      <c r="H7" s="135">
        <f>'[1]On-truck'!BC19</f>
        <v>18.552003414163234</v>
      </c>
      <c r="I7" s="135">
        <f>'[1]On-truck'!BD19</f>
        <v>26.264032573959408</v>
      </c>
      <c r="J7" s="135">
        <f>Summary1!K8</f>
        <v>5.5229655368146462</v>
      </c>
      <c r="K7" s="135">
        <f>Summary1!L8</f>
        <v>79.540034746997733</v>
      </c>
      <c r="L7" s="136">
        <f>Summary1!M8</f>
        <v>476345.83038439893</v>
      </c>
      <c r="M7" s="118">
        <f>'[1]On-truck'!M19</f>
        <v>0.6</v>
      </c>
      <c r="N7" s="118">
        <f>'[1]On-truck'!N19</f>
        <v>0.4</v>
      </c>
      <c r="O7" s="136">
        <f>Summary1!N8</f>
        <v>309624.78974985931</v>
      </c>
      <c r="P7" s="136">
        <f>Summary1!O8</f>
        <v>166721.04063453962</v>
      </c>
    </row>
    <row r="8" spans="1:16" x14ac:dyDescent="0.25">
      <c r="A8" s="134">
        <f>'Phase cost, On-truck'!A14</f>
        <v>5</v>
      </c>
      <c r="B8" s="134" t="str">
        <f>'Phase cost, On-truck'!B14</f>
        <v>Cranberry Junction</v>
      </c>
      <c r="C8" s="135">
        <f>Summary1!C9+Summary1!G9+Summary1!H9+Summary1!I9</f>
        <v>16.48</v>
      </c>
      <c r="D8" s="135">
        <f>Summary1!D9</f>
        <v>5.3964716911760497</v>
      </c>
      <c r="E8" s="135">
        <f>Summary1!E9</f>
        <v>30</v>
      </c>
      <c r="F8" s="135">
        <f>Summary1!J9</f>
        <v>2.2242927849472234</v>
      </c>
      <c r="G8" s="135">
        <f t="shared" si="0"/>
        <v>54.100764476123274</v>
      </c>
      <c r="H8" s="135">
        <f>'[1]On-truck'!BC20</f>
        <v>14.958897531810296</v>
      </c>
      <c r="I8" s="135">
        <f>'[1]On-truck'!BD20</f>
        <v>28.512073096835227</v>
      </c>
      <c r="J8" s="135">
        <f>Summary1!K9</f>
        <v>5.6216838487429657</v>
      </c>
      <c r="K8" s="135">
        <f>Summary1!L9</f>
        <v>80.87273195803003</v>
      </c>
      <c r="L8" s="136">
        <f>Summary1!M9</f>
        <v>2587832.2242910536</v>
      </c>
      <c r="M8" s="118">
        <f>'[1]On-truck'!M20</f>
        <v>0.65</v>
      </c>
      <c r="N8" s="118">
        <f>'[1]On-truck'!N20</f>
        <v>0.35</v>
      </c>
      <c r="O8" s="136">
        <f>Summary1!N9</f>
        <v>1682090.9457891849</v>
      </c>
      <c r="P8" s="136">
        <f>Summary1!O9</f>
        <v>905741.27850186871</v>
      </c>
    </row>
    <row r="9" spans="1:16" x14ac:dyDescent="0.25">
      <c r="A9" s="134">
        <f>'Phase cost, On-truck'!A15</f>
        <v>6</v>
      </c>
      <c r="B9" s="134" t="str">
        <f>'Phase cost, On-truck'!B15</f>
        <v>Ginmiltkun Creek</v>
      </c>
      <c r="C9" s="135">
        <f>Summary1!C10+Summary1!G10+Summary1!H10+Summary1!I10</f>
        <v>16.48</v>
      </c>
      <c r="D9" s="135">
        <f>Summary1!D10</f>
        <v>7.2558726900288466</v>
      </c>
      <c r="E9" s="135">
        <f>Summary1!E10</f>
        <v>33</v>
      </c>
      <c r="F9" s="135">
        <f>Summary1!J10</f>
        <v>1.7863939183984989</v>
      </c>
      <c r="G9" s="135">
        <f t="shared" si="0"/>
        <v>58.522266608427344</v>
      </c>
      <c r="H9" s="135">
        <f>'[1]On-truck'!BC21</f>
        <v>15.356268798701302</v>
      </c>
      <c r="I9" s="135">
        <f>'[1]On-truck'!BD21</f>
        <v>31.155877166625086</v>
      </c>
      <c r="J9" s="135">
        <f>Summary1!K10</f>
        <v>6.146090861680233</v>
      </c>
      <c r="K9" s="135">
        <f>Summary1!L10</f>
        <v>87.95222663268315</v>
      </c>
      <c r="L9" s="136">
        <f>Summary1!M10</f>
        <v>1216093.9425727862</v>
      </c>
      <c r="M9" s="118">
        <f>'[1]On-truck'!M21</f>
        <v>0.6</v>
      </c>
      <c r="N9" s="118">
        <f>'[1]On-truck'!N21</f>
        <v>0.4</v>
      </c>
      <c r="O9" s="136">
        <f>Summary1!N10</f>
        <v>790461.06267231109</v>
      </c>
      <c r="P9" s="136">
        <f>Summary1!O10</f>
        <v>425632.87990047515</v>
      </c>
    </row>
    <row r="10" spans="1:16" x14ac:dyDescent="0.25">
      <c r="A10" s="134">
        <f>'Phase cost, On-truck'!A16</f>
        <v>7</v>
      </c>
      <c r="B10" s="134" t="str">
        <f>'Phase cost, On-truck'!B16</f>
        <v>Kiteen River East</v>
      </c>
      <c r="C10" s="135">
        <f>Summary1!C11+Summary1!G11+Summary1!H11+Summary1!I11</f>
        <v>16.48</v>
      </c>
      <c r="D10" s="135">
        <f>Summary1!D11</f>
        <v>8.3641522900005594</v>
      </c>
      <c r="E10" s="135">
        <f>Summary1!E11</f>
        <v>37.5</v>
      </c>
      <c r="F10" s="135">
        <f>Summary1!J11</f>
        <v>2.6999848970430307</v>
      </c>
      <c r="G10" s="135">
        <f t="shared" si="0"/>
        <v>65.044137187043589</v>
      </c>
      <c r="H10" s="135">
        <f>'[1]On-truck'!BC22</f>
        <v>14.437451954887221</v>
      </c>
      <c r="I10" s="135">
        <f>'[1]On-truck'!BD22</f>
        <v>28.487507135296767</v>
      </c>
      <c r="J10" s="135">
        <f>Summary1!K11</f>
        <v>6.9011828886661331</v>
      </c>
      <c r="K10" s="135">
        <f>Summary1!L11</f>
        <v>98.145968996992778</v>
      </c>
      <c r="L10" s="136">
        <f>Summary1!M11</f>
        <v>312065.47307711304</v>
      </c>
      <c r="M10" s="118">
        <f>'[1]On-truck'!M22</f>
        <v>0.6</v>
      </c>
      <c r="N10" s="118">
        <f>'[1]On-truck'!N22</f>
        <v>0.4</v>
      </c>
      <c r="O10" s="136">
        <f>Summary1!N11</f>
        <v>124826.18923084522</v>
      </c>
      <c r="P10" s="136">
        <f>Summary1!O11</f>
        <v>187239.28384626782</v>
      </c>
    </row>
    <row r="11" spans="1:16" x14ac:dyDescent="0.25">
      <c r="A11" s="134">
        <f>'Phase cost, On-truck'!A17</f>
        <v>8</v>
      </c>
      <c r="B11" s="134" t="str">
        <f>'Phase cost, On-truck'!B17</f>
        <v>Cranberry River Lower</v>
      </c>
      <c r="C11" s="135">
        <f>Summary1!C12+Summary1!G12+Summary1!H12+Summary1!I12</f>
        <v>16.48</v>
      </c>
      <c r="D11" s="135">
        <f>Summary1!D12</f>
        <v>7.1984668302757866</v>
      </c>
      <c r="E11" s="135">
        <f>Summary1!E12</f>
        <v>29.25</v>
      </c>
      <c r="F11" s="135">
        <f>Summary1!J12</f>
        <v>2.4668315789153246</v>
      </c>
      <c r="G11" s="135">
        <f t="shared" si="0"/>
        <v>55.395298409191113</v>
      </c>
      <c r="H11" s="135">
        <f>'[1]On-truck'!BC23</f>
        <v>17.631026954887218</v>
      </c>
      <c r="I11" s="135">
        <f>'[1]On-truck'!BD23</f>
        <v>32.3907654686301</v>
      </c>
      <c r="J11" s="135">
        <f>Summary1!K12</f>
        <v>5.7040063961988494</v>
      </c>
      <c r="K11" s="135">
        <f>Summary1!L12</f>
        <v>81.984086348684471</v>
      </c>
      <c r="L11" s="136">
        <f>Summary1!M12</f>
        <v>1393512.3500555812</v>
      </c>
      <c r="M11" s="118">
        <f>'[1]On-truck'!M23</f>
        <v>0.6</v>
      </c>
      <c r="N11" s="118">
        <f>'[1]On-truck'!N23</f>
        <v>0.4</v>
      </c>
      <c r="O11" s="136">
        <f>Summary1!N12</f>
        <v>905783.02753612783</v>
      </c>
      <c r="P11" s="136">
        <f>Summary1!O12</f>
        <v>487729.32251945336</v>
      </c>
    </row>
    <row r="12" spans="1:16" x14ac:dyDescent="0.25">
      <c r="A12" s="134">
        <f>'Phase cost, On-truck'!A18</f>
        <v>9</v>
      </c>
      <c r="B12" s="134" t="str">
        <f>'Phase cost, On-truck'!B18</f>
        <v>Cranberry River Upper</v>
      </c>
      <c r="C12" s="135">
        <f>Summary1!C13+Summary1!G13+Summary1!H13+Summary1!I13</f>
        <v>16.48</v>
      </c>
      <c r="D12" s="135">
        <f>Summary1!D13</f>
        <v>7.6233895557265123</v>
      </c>
      <c r="E12" s="135">
        <f>Summary1!E13</f>
        <v>37.5</v>
      </c>
      <c r="F12" s="135">
        <f>Summary1!J13</f>
        <v>1.3365772920445289</v>
      </c>
      <c r="G12" s="135">
        <f t="shared" si="0"/>
        <v>62.939966847771046</v>
      </c>
      <c r="H12" s="135">
        <f>'[1]On-truck'!BC24</f>
        <v>14.958897531810296</v>
      </c>
      <c r="I12" s="135">
        <f>'[1]On-truck'!BD24</f>
        <v>28.512073096835227</v>
      </c>
      <c r="J12" s="135">
        <f>Summary1!K13</f>
        <v>6.3677425540682195</v>
      </c>
      <c r="K12" s="135">
        <f>Summary1!L13</f>
        <v>90.944524479920958</v>
      </c>
      <c r="L12" s="136">
        <f>Summary1!M13</f>
        <v>1562652.2952138162</v>
      </c>
      <c r="M12" s="118">
        <f>'[1]On-truck'!M24</f>
        <v>0.6</v>
      </c>
      <c r="N12" s="118">
        <f>'[1]On-truck'!N24</f>
        <v>0.4</v>
      </c>
      <c r="O12" s="136">
        <f>Summary1!N13</f>
        <v>937591.37712828966</v>
      </c>
      <c r="P12" s="136">
        <f>Summary1!O13</f>
        <v>625060.91808552656</v>
      </c>
    </row>
    <row r="13" spans="1:16" x14ac:dyDescent="0.25">
      <c r="A13" s="134">
        <f>'Phase cost, On-truck'!A19</f>
        <v>10</v>
      </c>
      <c r="B13" s="134" t="str">
        <f>'Phase cost, On-truck'!B19</f>
        <v>Moonlit Creek</v>
      </c>
      <c r="C13" s="135">
        <f>Summary1!C14+Summary1!G14+Summary1!H14+Summary1!I14</f>
        <v>16.48</v>
      </c>
      <c r="D13" s="135">
        <f>Summary1!D14</f>
        <v>7.7665772500660655</v>
      </c>
      <c r="E13" s="135">
        <f>Summary1!E14</f>
        <v>37.5</v>
      </c>
      <c r="F13" s="135">
        <f>Summary1!J14</f>
        <v>1.8530156847320303</v>
      </c>
      <c r="G13" s="135">
        <f t="shared" si="0"/>
        <v>63.599592934798096</v>
      </c>
      <c r="H13" s="135">
        <f>'[1]On-truck'!BC25</f>
        <v>14.988336649457354</v>
      </c>
      <c r="I13" s="135">
        <f>'[1]On-truck'!BD25</f>
        <v>27.077001953044377</v>
      </c>
      <c r="J13" s="135">
        <f>Summary1!K14</f>
        <v>6.2657681531493692</v>
      </c>
      <c r="K13" s="135">
        <f>Summary1!L14</f>
        <v>89.567870067516481</v>
      </c>
      <c r="L13" s="136">
        <f>Summary1!M14</f>
        <v>678777.57910576591</v>
      </c>
      <c r="M13" s="118">
        <f>'[1]On-truck'!M25</f>
        <v>0.6</v>
      </c>
      <c r="N13" s="118">
        <f>'[1]On-truck'!N25</f>
        <v>0.4</v>
      </c>
      <c r="O13" s="136">
        <f>Summary1!N14</f>
        <v>441205.42641874787</v>
      </c>
      <c r="P13" s="136">
        <f>Summary1!O14</f>
        <v>237572.15268701804</v>
      </c>
    </row>
    <row r="14" spans="1:16" x14ac:dyDescent="0.25">
      <c r="A14" s="134">
        <f>'Phase cost, On-truck'!A20</f>
        <v>11</v>
      </c>
      <c r="B14" s="134" t="str">
        <f>'Phase cost, On-truck'!B20</f>
        <v>Juniper Creek</v>
      </c>
      <c r="C14" s="135">
        <f>Summary1!C15+Summary1!G15+Summary1!H15+Summary1!I15</f>
        <v>16.48</v>
      </c>
      <c r="D14" s="135">
        <f>Summary1!D15</f>
        <v>8.1725126660282399</v>
      </c>
      <c r="E14" s="135">
        <f>Summary1!E15</f>
        <v>39</v>
      </c>
      <c r="F14" s="135">
        <f>Summary1!J15</f>
        <v>2.1690309981569378</v>
      </c>
      <c r="G14" s="135">
        <f t="shared" si="0"/>
        <v>65.821543664185185</v>
      </c>
      <c r="H14" s="135">
        <f>'[1]On-truck'!BC26</f>
        <v>15.262211954887217</v>
      </c>
      <c r="I14" s="135">
        <f>'[1]On-truck'!BD26</f>
        <v>31.021366301963432</v>
      </c>
      <c r="J14" s="135">
        <f>Summary1!K15</f>
        <v>6.6014124648044801</v>
      </c>
      <c r="K14" s="135">
        <f>Summary1!L15</f>
        <v>94.099068274860485</v>
      </c>
      <c r="L14" s="136">
        <f>Summary1!M15</f>
        <v>307720.47615508165</v>
      </c>
      <c r="M14" s="118">
        <f>'[1]On-truck'!M26</f>
        <v>0.6</v>
      </c>
      <c r="N14" s="118">
        <f>'[1]On-truck'!N26</f>
        <v>0.4</v>
      </c>
      <c r="O14" s="136">
        <f>Summary1!N15</f>
        <v>184632.28569304899</v>
      </c>
      <c r="P14" s="136">
        <f>Summary1!O15</f>
        <v>123088.19046203267</v>
      </c>
    </row>
    <row r="15" spans="1:16" x14ac:dyDescent="0.25">
      <c r="A15" s="134">
        <f>'Phase cost, On-truck'!A21</f>
        <v>12</v>
      </c>
      <c r="B15" s="134" t="str">
        <f>'Phase cost, On-truck'!B21</f>
        <v>Andi Creek</v>
      </c>
      <c r="C15" s="135">
        <f>Summary1!C16+Summary1!G16+Summary1!H16+Summary1!I16</f>
        <v>16.48</v>
      </c>
      <c r="D15" s="135">
        <f>Summary1!D16</f>
        <v>4.6328982493386821</v>
      </c>
      <c r="E15" s="135">
        <f>Summary1!E16</f>
        <v>28.5</v>
      </c>
      <c r="F15" s="135">
        <f>Summary1!J16</f>
        <v>2.1814675586500902</v>
      </c>
      <c r="G15" s="135">
        <f t="shared" si="0"/>
        <v>51.794365807988768</v>
      </c>
      <c r="H15" s="135">
        <f>'[1]On-truck'!BC27</f>
        <v>14.988336649457354</v>
      </c>
      <c r="I15" s="135">
        <f>'[1]On-truck'!BD27</f>
        <v>27.077001953044377</v>
      </c>
      <c r="J15" s="135">
        <f>Summary1!K16</f>
        <v>5.3497471868031861</v>
      </c>
      <c r="K15" s="135">
        <f>Summary1!L16</f>
        <v>77.201587021842997</v>
      </c>
      <c r="L15" s="136">
        <f>Summary1!M16</f>
        <v>701134.81925454841</v>
      </c>
      <c r="M15" s="118">
        <f>'[1]On-truck'!M27</f>
        <v>0.6</v>
      </c>
      <c r="N15" s="118">
        <f>'[1]On-truck'!N27</f>
        <v>0.4</v>
      </c>
      <c r="O15" s="136">
        <f>Summary1!N16</f>
        <v>420680.89155272901</v>
      </c>
      <c r="P15" s="136">
        <f>Summary1!O16</f>
        <v>280453.9277018194</v>
      </c>
    </row>
    <row r="16" spans="1:16" x14ac:dyDescent="0.25">
      <c r="A16" s="134">
        <f>'Phase cost, On-truck'!A22</f>
        <v>13</v>
      </c>
      <c r="B16" s="134" t="str">
        <f>'Phase cost, On-truck'!B22</f>
        <v>Burdick Creek</v>
      </c>
      <c r="C16" s="135">
        <f>Summary1!C17+Summary1!G17+Summary1!H17+Summary1!I17</f>
        <v>16.48</v>
      </c>
      <c r="D16" s="135">
        <f>Summary1!D17</f>
        <v>4.6521534383173275</v>
      </c>
      <c r="E16" s="135">
        <f>Summary1!E17</f>
        <v>28.5</v>
      </c>
      <c r="F16" s="135">
        <f>Summary1!J17</f>
        <v>2.0253584644684364</v>
      </c>
      <c r="G16" s="135">
        <f t="shared" si="0"/>
        <v>51.657511902785771</v>
      </c>
      <c r="H16" s="135">
        <f>'[1]On-truck'!BC28</f>
        <v>15.262211954887217</v>
      </c>
      <c r="I16" s="135">
        <f>'[1]On-truck'!BD28</f>
        <v>31.021366301963432</v>
      </c>
      <c r="J16" s="135">
        <f>Summary1!K17</f>
        <v>5.6169947410536114</v>
      </c>
      <c r="K16" s="135">
        <f>Summary1!L17</f>
        <v>80.809429004223759</v>
      </c>
      <c r="L16" s="136">
        <f>Summary1!M17</f>
        <v>1299783.4005104823</v>
      </c>
      <c r="M16" s="118">
        <f>'[1]On-truck'!M28</f>
        <v>0.65</v>
      </c>
      <c r="N16" s="118">
        <f>'[1]On-truck'!N28</f>
        <v>0.35</v>
      </c>
      <c r="O16" s="136">
        <f>Summary1!N17</f>
        <v>779870.04030628933</v>
      </c>
      <c r="P16" s="136">
        <f>Summary1!O17</f>
        <v>519913.36020419293</v>
      </c>
    </row>
    <row r="17" spans="1:16" x14ac:dyDescent="0.25">
      <c r="A17" s="134">
        <f>'Phase cost, On-truck'!A23</f>
        <v>14</v>
      </c>
      <c r="B17" s="134" t="str">
        <f>'Phase cost, On-truck'!B23</f>
        <v>Kitwancool Creek Mid</v>
      </c>
      <c r="C17" s="135">
        <f>Summary1!C18+Summary1!G18+Summary1!H18+Summary1!I18</f>
        <v>16.48</v>
      </c>
      <c r="D17" s="135">
        <f>Summary1!D18</f>
        <v>4.7361916342566124</v>
      </c>
      <c r="E17" s="135">
        <f>Summary1!E18</f>
        <v>28.5</v>
      </c>
      <c r="F17" s="135">
        <f>Summary1!J18</f>
        <v>1.9481199762897583</v>
      </c>
      <c r="G17" s="135">
        <f t="shared" si="0"/>
        <v>51.664311610546363</v>
      </c>
      <c r="H17" s="135">
        <f>'[1]On-truck'!BC29</f>
        <v>15.42881218215995</v>
      </c>
      <c r="I17" s="135">
        <f>'[1]On-truck'!BD29</f>
        <v>31.244541301963437</v>
      </c>
      <c r="J17" s="135">
        <f>Summary1!K18</f>
        <v>5.3651583494693318</v>
      </c>
      <c r="K17" s="135">
        <f>Summary1!L18</f>
        <v>77.409637717835963</v>
      </c>
      <c r="L17" s="136">
        <f>Summary1!M18</f>
        <v>1824757.2368458323</v>
      </c>
      <c r="M17" s="118">
        <f>'[1]On-truck'!M29</f>
        <v>0.6</v>
      </c>
      <c r="N17" s="118">
        <f>'[1]On-truck'!N29</f>
        <v>0.4</v>
      </c>
      <c r="O17" s="136">
        <f>Summary1!N18</f>
        <v>1094854.3421074993</v>
      </c>
      <c r="P17" s="136">
        <f>Summary1!O18</f>
        <v>729902.89473833295</v>
      </c>
    </row>
    <row r="18" spans="1:16" x14ac:dyDescent="0.25">
      <c r="A18" s="134">
        <f>'Phase cost, On-truck'!A24</f>
        <v>15</v>
      </c>
      <c r="B18" s="134" t="str">
        <f>'Phase cost, On-truck'!B24</f>
        <v>Kitwancool Creek Upper</v>
      </c>
      <c r="C18" s="135">
        <f>Summary1!C19+Summary1!G19+Summary1!H19+Summary1!I19</f>
        <v>16.48</v>
      </c>
      <c r="D18" s="135">
        <f>Summary1!D19</f>
        <v>8.9559466670913483</v>
      </c>
      <c r="E18" s="135">
        <f>Summary1!E19</f>
        <v>47.8</v>
      </c>
      <c r="F18" s="135">
        <f>Summary1!J19</f>
        <v>1.3666806258494795</v>
      </c>
      <c r="G18" s="135">
        <f t="shared" si="0"/>
        <v>74.602627292940824</v>
      </c>
      <c r="H18" s="135">
        <f>'[1]On-truck'!BC30</f>
        <v>17.588474682159944</v>
      </c>
      <c r="I18" s="135">
        <f>'[1]On-truck'!BD30</f>
        <v>33.884128801963435</v>
      </c>
      <c r="J18" s="135">
        <f>Summary1!K19</f>
        <v>7.1557144051066395</v>
      </c>
      <c r="K18" s="135">
        <f>Summary1!L19</f>
        <v>101.58214446893963</v>
      </c>
      <c r="L18" s="136">
        <f>Summary1!M19</f>
        <v>472600.18072477618</v>
      </c>
      <c r="M18" s="118">
        <f>'[1]On-truck'!M30</f>
        <v>0.6</v>
      </c>
      <c r="N18" s="118">
        <f>'[1]On-truck'!N30</f>
        <v>0.4</v>
      </c>
      <c r="O18" s="136">
        <f>Summary1!N19</f>
        <v>283560.10843486572</v>
      </c>
      <c r="P18" s="136">
        <f>Summary1!O19</f>
        <v>189040.07228991049</v>
      </c>
    </row>
    <row r="19" spans="1:16" x14ac:dyDescent="0.25">
      <c r="A19" s="134">
        <f>'Phase cost, On-truck'!A25</f>
        <v>16</v>
      </c>
      <c r="B19" s="134" t="str">
        <f>'Phase cost, On-truck'!B25</f>
        <v>Sedan Creek</v>
      </c>
      <c r="C19" s="135">
        <f>Summary1!C20+Summary1!G20+Summary1!H20+Summary1!I20</f>
        <v>16.48</v>
      </c>
      <c r="D19" s="135">
        <f>Summary1!D20</f>
        <v>11.625</v>
      </c>
      <c r="E19" s="135">
        <f>Summary1!E20</f>
        <v>39</v>
      </c>
      <c r="F19" s="135">
        <f>Summary1!J20</f>
        <v>2.2282551605965968</v>
      </c>
      <c r="G19" s="135">
        <f t="shared" si="0"/>
        <v>69.333255160596593</v>
      </c>
      <c r="H19" s="135">
        <f>'[1]On-truck'!BC31</f>
        <v>11.969034586466165</v>
      </c>
      <c r="I19" s="135">
        <f>'[1]On-truck'!BD31</f>
        <v>31.190173363366942</v>
      </c>
      <c r="J19" s="135">
        <f>Summary1!K20</f>
        <v>6.8735303083451447</v>
      </c>
      <c r="K19" s="135">
        <f>Summary1!L20</f>
        <v>97.772659162659451</v>
      </c>
      <c r="L19" s="136">
        <f>Summary1!M20</f>
        <v>6233.6953961072404</v>
      </c>
      <c r="M19" s="118">
        <f>'[1]On-truck'!M31</f>
        <v>0.55000000000000004</v>
      </c>
      <c r="N19" s="118">
        <f>'[1]On-truck'!N31</f>
        <v>0.44999999999999996</v>
      </c>
      <c r="O19" s="136">
        <f>Summary1!N20</f>
        <v>3740.2172376643439</v>
      </c>
      <c r="P19" s="136">
        <f>Summary1!O20</f>
        <v>2493.4781584428965</v>
      </c>
    </row>
    <row r="20" spans="1:16" x14ac:dyDescent="0.25">
      <c r="A20" s="134">
        <f>'Phase cost, On-truck'!A26</f>
        <v>17</v>
      </c>
      <c r="B20" s="134" t="str">
        <f>'Phase cost, On-truck'!B26</f>
        <v>Kitwancool Creek Lower</v>
      </c>
      <c r="C20" s="135">
        <f>Summary1!C21+Summary1!G21+Summary1!H21+Summary1!I21</f>
        <v>16.48</v>
      </c>
      <c r="D20" s="135">
        <f>Summary1!D21</f>
        <v>5.7642303902981737</v>
      </c>
      <c r="E20" s="135">
        <f>Summary1!E21</f>
        <v>31.5</v>
      </c>
      <c r="F20" s="135">
        <f>Summary1!J21</f>
        <v>2.128149801106237</v>
      </c>
      <c r="G20" s="135">
        <f t="shared" si="0"/>
        <v>55.872380191404417</v>
      </c>
      <c r="H20" s="135">
        <f>'[1]On-truck'!BC32</f>
        <v>10.283342387218045</v>
      </c>
      <c r="I20" s="135">
        <f>'[1]On-truck'!BD32</f>
        <v>19.631102937552217</v>
      </c>
      <c r="J20" s="135">
        <f>Summary1!K21</f>
        <v>5.6572946369837274</v>
      </c>
      <c r="K20" s="135">
        <f>Summary1!L21</f>
        <v>81.353477599280296</v>
      </c>
      <c r="L20" s="136">
        <f>Summary1!M21</f>
        <v>757045.52726996585</v>
      </c>
      <c r="M20" s="118">
        <f>'[1]On-truck'!M32</f>
        <v>0.6</v>
      </c>
      <c r="N20" s="118">
        <f>'[1]On-truck'!N32</f>
        <v>0.4</v>
      </c>
      <c r="O20" s="136">
        <f>Summary1!N21</f>
        <v>454227.31636197952</v>
      </c>
      <c r="P20" s="136">
        <f>Summary1!O21</f>
        <v>302818.21090798633</v>
      </c>
    </row>
    <row r="21" spans="1:16" x14ac:dyDescent="0.25">
      <c r="A21" s="134">
        <f>'Phase cost, On-truck'!A27</f>
        <v>18</v>
      </c>
      <c r="B21" s="134" t="str">
        <f>'Phase cost, On-truck'!B27</f>
        <v>Wilson Creek</v>
      </c>
      <c r="C21" s="135">
        <f>Summary1!C22+Summary1!G22+Summary1!H22+Summary1!I22</f>
        <v>16.48</v>
      </c>
      <c r="D21" s="135">
        <f>Summary1!D22</f>
        <v>7.2804934330455406</v>
      </c>
      <c r="E21" s="135">
        <f>Summary1!E22</f>
        <v>34.5</v>
      </c>
      <c r="F21" s="135">
        <f>Summary1!J22</f>
        <v>2.05238609567574</v>
      </c>
      <c r="G21" s="135">
        <f t="shared" si="0"/>
        <v>60.312879528721282</v>
      </c>
      <c r="H21" s="135">
        <f>'[1]On-truck'!BC33</f>
        <v>27.454867883424626</v>
      </c>
      <c r="I21" s="135">
        <f>'[1]On-truck'!BD33</f>
        <v>21.188397944862157</v>
      </c>
      <c r="J21" s="135">
        <f>Summary1!K22</f>
        <v>6.0888636404068146</v>
      </c>
      <c r="K21" s="135">
        <f>Summary1!L22</f>
        <v>87.179659145491996</v>
      </c>
      <c r="L21" s="136">
        <f>Summary1!M22</f>
        <v>372582.75064562459</v>
      </c>
      <c r="M21" s="118">
        <f>'[1]On-truck'!M33</f>
        <v>0.6</v>
      </c>
      <c r="N21" s="118">
        <f>'[1]On-truck'!N33</f>
        <v>0.4</v>
      </c>
      <c r="O21" s="136">
        <f>Summary1!N22</f>
        <v>242178.787919656</v>
      </c>
      <c r="P21" s="136">
        <f>Summary1!O22</f>
        <v>130403.96272596859</v>
      </c>
    </row>
    <row r="22" spans="1:16" x14ac:dyDescent="0.25">
      <c r="A22" s="134">
        <f>'Phase cost, On-truck'!A28</f>
        <v>19</v>
      </c>
      <c r="B22" s="134" t="str">
        <f>'Phase cost, On-truck'!B28</f>
        <v>Kitseguecla River Lower</v>
      </c>
      <c r="C22" s="135">
        <f>Summary1!C23+Summary1!G23+Summary1!H23+Summary1!I23</f>
        <v>16.48</v>
      </c>
      <c r="D22" s="135">
        <f>Summary1!D23</f>
        <v>6.2272705211049271</v>
      </c>
      <c r="E22" s="135">
        <f>Summary1!E23</f>
        <v>31.5</v>
      </c>
      <c r="F22" s="135">
        <f>Summary1!J23</f>
        <v>1.8719849515348239</v>
      </c>
      <c r="G22" s="135">
        <f t="shared" si="0"/>
        <v>56.079255472639758</v>
      </c>
      <c r="H22" s="135">
        <f>'[1]On-truck'!BC34</f>
        <v>11.969034586466165</v>
      </c>
      <c r="I22" s="135">
        <f>'[1]On-truck'!BD34</f>
        <v>31.190173363366942</v>
      </c>
      <c r="J22" s="135">
        <f>Summary1!K23</f>
        <v>5.8283487442176876</v>
      </c>
      <c r="K22" s="135">
        <f>Summary1!L23</f>
        <v>83.662708046938803</v>
      </c>
      <c r="L22" s="136">
        <f>Summary1!M23</f>
        <v>779068.51093926479</v>
      </c>
      <c r="M22" s="118">
        <f>'[1]On-truck'!M34</f>
        <v>0.6</v>
      </c>
      <c r="N22" s="118">
        <f>'[1]On-truck'!N34</f>
        <v>0.4</v>
      </c>
      <c r="O22" s="136">
        <f>Summary1!N23</f>
        <v>467441.10656355886</v>
      </c>
      <c r="P22" s="136">
        <f>Summary1!O23</f>
        <v>311627.40437570593</v>
      </c>
    </row>
    <row r="23" spans="1:16" x14ac:dyDescent="0.25">
      <c r="A23" s="134">
        <f>'Phase cost, On-truck'!A29</f>
        <v>20</v>
      </c>
      <c r="B23" s="134" t="str">
        <f>'Phase cost, On-truck'!B29</f>
        <v>Kitsuns Creek West</v>
      </c>
      <c r="C23" s="135">
        <f>Summary1!C24+Summary1!G24+Summary1!H24+Summary1!I24</f>
        <v>16.48</v>
      </c>
      <c r="D23" s="135">
        <f>Summary1!D24</f>
        <v>7.9004772442692524</v>
      </c>
      <c r="E23" s="135">
        <f>Summary1!E24</f>
        <v>36</v>
      </c>
      <c r="F23" s="135">
        <f>Summary1!J24</f>
        <v>2.0932954154418915</v>
      </c>
      <c r="G23" s="135">
        <f t="shared" si="0"/>
        <v>62.473772659711145</v>
      </c>
      <c r="H23" s="135">
        <f>'[1]On-truck'!BC35</f>
        <v>18.552003414163234</v>
      </c>
      <c r="I23" s="135">
        <f>'[1]On-truck'!BD35</f>
        <v>26.264032573959408</v>
      </c>
      <c r="J23" s="135">
        <f>Summary1!K24</f>
        <v>6.5280407191833989</v>
      </c>
      <c r="K23" s="135">
        <f>Summary1!L24</f>
        <v>93.108549708975886</v>
      </c>
      <c r="L23" s="136">
        <f>Summary1!M24</f>
        <v>363006.39011133584</v>
      </c>
      <c r="M23" s="118">
        <f>'[1]On-truck'!M35</f>
        <v>0.6</v>
      </c>
      <c r="N23" s="118">
        <f>'[1]On-truck'!N35</f>
        <v>0.4</v>
      </c>
      <c r="O23" s="136">
        <f>Summary1!N24</f>
        <v>217803.8340668015</v>
      </c>
      <c r="P23" s="136">
        <f>Summary1!O24</f>
        <v>145202.55604453434</v>
      </c>
    </row>
    <row r="24" spans="1:16" x14ac:dyDescent="0.25">
      <c r="A24" s="134">
        <f>'Phase cost, On-truck'!A30</f>
        <v>21</v>
      </c>
      <c r="B24" s="134" t="str">
        <f>'Phase cost, On-truck'!B30</f>
        <v>Oliver Creek</v>
      </c>
      <c r="C24" s="135">
        <f>Summary1!C25+Summary1!G25+Summary1!H25+Summary1!I25</f>
        <v>16.48</v>
      </c>
      <c r="D24" s="135">
        <f>Summary1!D25</f>
        <v>5.7066455188998626</v>
      </c>
      <c r="E24" s="135">
        <f>Summary1!E25</f>
        <v>30</v>
      </c>
      <c r="F24" s="135">
        <f>Summary1!J25</f>
        <v>1.5484205341809405</v>
      </c>
      <c r="G24" s="135">
        <f t="shared" si="0"/>
        <v>53.7350660530808</v>
      </c>
      <c r="H24" s="135">
        <f>'[1]On-truck'!BC36</f>
        <v>13.06261287593985</v>
      </c>
      <c r="I24" s="135">
        <f>'[1]On-truck'!BD36</f>
        <v>28.991819342899106</v>
      </c>
      <c r="J24" s="135">
        <f>Summary1!K25</f>
        <v>5.5498890471321856</v>
      </c>
      <c r="K24" s="135">
        <f>Summary1!L25</f>
        <v>79.903502136284501</v>
      </c>
      <c r="L24" s="136">
        <f>Summary1!M25</f>
        <v>416357.20507826528</v>
      </c>
      <c r="M24" s="118">
        <f>'[1]On-truck'!M36</f>
        <v>0.6</v>
      </c>
      <c r="N24" s="118">
        <f>'[1]On-truck'!N36</f>
        <v>0.4</v>
      </c>
      <c r="O24" s="136">
        <f>Summary1!N25</f>
        <v>228996.46279304591</v>
      </c>
      <c r="P24" s="136">
        <f>Summary1!O25</f>
        <v>187360.74228521937</v>
      </c>
    </row>
    <row r="25" spans="1:16" x14ac:dyDescent="0.25">
      <c r="A25" s="134">
        <f>'Phase cost, On-truck'!A31</f>
        <v>22</v>
      </c>
      <c r="B25" s="134" t="str">
        <f>'Phase cost, On-truck'!B31</f>
        <v>Lorne Creek</v>
      </c>
      <c r="C25" s="135">
        <f>Summary1!C26+Summary1!G26+Summary1!H26+Summary1!I26</f>
        <v>16.48</v>
      </c>
      <c r="D25" s="135">
        <f>Summary1!D26</f>
        <v>8.375</v>
      </c>
      <c r="E25" s="135">
        <f>Summary1!E26</f>
        <v>39</v>
      </c>
      <c r="F25" s="135">
        <f>Summary1!J26</f>
        <v>1.9327260617056188</v>
      </c>
      <c r="G25" s="135">
        <f t="shared" si="0"/>
        <v>65.787726061705612</v>
      </c>
      <c r="H25" s="135">
        <f>'[1]On-truck'!BC37</f>
        <v>13.06261287593985</v>
      </c>
      <c r="I25" s="135">
        <f>'[1]On-truck'!BD37</f>
        <v>28.991819342899106</v>
      </c>
      <c r="J25" s="135">
        <f>Summary1!K26</f>
        <v>5.986413813524587</v>
      </c>
      <c r="K25" s="135">
        <f>Summary1!L26</f>
        <v>85.79658648258193</v>
      </c>
      <c r="L25" s="136">
        <f>Summary1!M26</f>
        <v>44904.241809997671</v>
      </c>
      <c r="M25" s="118">
        <f>'[1]On-truck'!M37</f>
        <v>0.65</v>
      </c>
      <c r="N25" s="118">
        <f>'[1]On-truck'!N37</f>
        <v>0.35</v>
      </c>
      <c r="O25" s="136">
        <f>Summary1!N26</f>
        <v>26942.545085998601</v>
      </c>
      <c r="P25" s="136">
        <f>Summary1!O26</f>
        <v>17961.69672399907</v>
      </c>
    </row>
    <row r="26" spans="1:16" x14ac:dyDescent="0.25">
      <c r="A26" s="134">
        <f>'Phase cost, On-truck'!A32</f>
        <v>23</v>
      </c>
      <c r="B26" s="134" t="str">
        <f>'Phase cost, On-truck'!B32</f>
        <v>Insect Creek</v>
      </c>
      <c r="C26" s="135">
        <f>Summary1!C27+Summary1!G27+Summary1!H27+Summary1!I27</f>
        <v>16.48</v>
      </c>
      <c r="D26" s="135">
        <f>Summary1!D27</f>
        <v>8.75</v>
      </c>
      <c r="E26" s="135">
        <f>Summary1!E27</f>
        <v>38.25</v>
      </c>
      <c r="F26" s="135">
        <f>Summary1!J27</f>
        <v>1.767474419331178</v>
      </c>
      <c r="G26" s="135">
        <f t="shared" si="0"/>
        <v>65.247474419331184</v>
      </c>
      <c r="H26" s="135">
        <f>'[1]On-truck'!BC38</f>
        <v>30.719805809121219</v>
      </c>
      <c r="I26" s="135">
        <f>'[1]On-truck'!BD38</f>
        <v>25.255483425966879</v>
      </c>
      <c r="J26" s="135">
        <f>Summary1!K27</f>
        <v>6.8172603461864654</v>
      </c>
      <c r="K26" s="135">
        <f>Summary1!L27</f>
        <v>97.01301467351729</v>
      </c>
      <c r="L26" s="136">
        <f>Summary1!M27</f>
        <v>102732.37873240553</v>
      </c>
      <c r="M26" s="118">
        <f>'[1]On-truck'!M38</f>
        <v>0.65</v>
      </c>
      <c r="N26" s="118">
        <f>'[1]On-truck'!N38</f>
        <v>0.35</v>
      </c>
      <c r="O26" s="136">
        <f>Summary1!N27</f>
        <v>61639.427239443314</v>
      </c>
      <c r="P26" s="136">
        <f>Summary1!O27</f>
        <v>41092.951492962216</v>
      </c>
    </row>
    <row r="27" spans="1:16" x14ac:dyDescent="0.25">
      <c r="A27" s="134">
        <f>'Phase cost, On-truck'!A33</f>
        <v>24</v>
      </c>
      <c r="B27" s="134" t="str">
        <f>'Phase cost, On-truck'!B33</f>
        <v>Seven Sisters</v>
      </c>
      <c r="C27" s="135">
        <f>Summary1!C28+Summary1!G28+Summary1!H28+Summary1!I28</f>
        <v>16.48</v>
      </c>
      <c r="D27" s="135">
        <f>Summary1!D28</f>
        <v>7.3374770696524001</v>
      </c>
      <c r="E27" s="135">
        <f>Summary1!E28</f>
        <v>37.5</v>
      </c>
      <c r="F27" s="135">
        <f>Summary1!J28</f>
        <v>2.0325408959047206</v>
      </c>
      <c r="G27" s="135">
        <f t="shared" si="0"/>
        <v>63.350017965557129</v>
      </c>
      <c r="H27" s="135">
        <f>'[1]On-truck'!BC39</f>
        <v>30.719805809121219</v>
      </c>
      <c r="I27" s="135">
        <f>'[1]On-truck'!BD39</f>
        <v>25.255483425966879</v>
      </c>
      <c r="J27" s="135">
        <f>Summary1!K28</f>
        <v>6.2422006450226881</v>
      </c>
      <c r="K27" s="135">
        <f>Summary1!L28</f>
        <v>89.249708707806292</v>
      </c>
      <c r="L27" s="136">
        <f>Summary1!M28</f>
        <v>418536.46161897923</v>
      </c>
      <c r="M27" s="118">
        <f>'[1]On-truck'!M39</f>
        <v>0.65</v>
      </c>
      <c r="N27" s="118">
        <f>'[1]On-truck'!N39</f>
        <v>0.35</v>
      </c>
      <c r="O27" s="136">
        <f>Summary1!N28</f>
        <v>251121.87697138754</v>
      </c>
      <c r="P27" s="136">
        <f>Summary1!O28</f>
        <v>167414.58464759169</v>
      </c>
    </row>
    <row r="28" spans="1:16" x14ac:dyDescent="0.25">
      <c r="A28" s="134">
        <f>'Phase cost, On-truck'!A34</f>
        <v>25</v>
      </c>
      <c r="B28" s="134" t="str">
        <f>'Phase cost, On-truck'!B34</f>
        <v>Kitwanga River</v>
      </c>
      <c r="C28" s="135">
        <f>Summary1!C29+Summary1!G29+Summary1!H29+Summary1!I29</f>
        <v>16.48</v>
      </c>
      <c r="D28" s="135">
        <f>Summary1!D29</f>
        <v>5.6294775386324307</v>
      </c>
      <c r="E28" s="135">
        <f>Summary1!E29</f>
        <v>30</v>
      </c>
      <c r="F28" s="135">
        <f>Summary1!J29</f>
        <v>1.5692433807148365</v>
      </c>
      <c r="G28" s="135">
        <f t="shared" si="0"/>
        <v>53.678720919347271</v>
      </c>
      <c r="H28" s="135">
        <f>'[1]On-truck'!BC40</f>
        <v>28.068482825927944</v>
      </c>
      <c r="I28" s="135">
        <f>'[1]On-truck'!BD40</f>
        <v>17.886986168730651</v>
      </c>
      <c r="J28" s="135">
        <f>Summary1!K29</f>
        <v>5.6268428797943173</v>
      </c>
      <c r="K28" s="135">
        <f>Summary1!L29</f>
        <v>80.942378877223291</v>
      </c>
      <c r="L28" s="136">
        <f>Summary1!M29</f>
        <v>722377.51607136836</v>
      </c>
      <c r="M28" s="118">
        <f>'[1]On-truck'!M40</f>
        <v>0.65</v>
      </c>
      <c r="N28" s="118">
        <f>'[1]On-truck'!N40</f>
        <v>0.35</v>
      </c>
      <c r="O28" s="136">
        <f>Summary1!N29</f>
        <v>433426.50964282098</v>
      </c>
      <c r="P28" s="136">
        <f>Summary1!O29</f>
        <v>288951.00642854738</v>
      </c>
    </row>
    <row r="29" spans="1:16" x14ac:dyDescent="0.25">
      <c r="A29" s="134">
        <f>'Phase cost, On-truck'!A35</f>
        <v>26</v>
      </c>
      <c r="B29" s="134" t="str">
        <f>'Phase cost, On-truck'!B35</f>
        <v>Kitseguecla Mountain</v>
      </c>
      <c r="C29" s="135">
        <f>Summary1!C30+Summary1!G30+Summary1!H30+Summary1!I30</f>
        <v>16.48</v>
      </c>
      <c r="D29" s="135">
        <f>Summary1!D30</f>
        <v>6.5959181116937886</v>
      </c>
      <c r="E29" s="135">
        <f>Summary1!E30</f>
        <v>33</v>
      </c>
      <c r="F29" s="135">
        <f>Summary1!J30</f>
        <v>1.8613713564156631</v>
      </c>
      <c r="G29" s="135">
        <f t="shared" si="0"/>
        <v>57.937289468109455</v>
      </c>
      <c r="H29" s="135">
        <f>'[1]On-truck'!BC41</f>
        <v>28.068482825927944</v>
      </c>
      <c r="I29" s="135">
        <f>'[1]On-truck'!BD41</f>
        <v>17.886986168730651</v>
      </c>
      <c r="J29" s="135">
        <f>Summary1!K30</f>
        <v>5.7913267944666407</v>
      </c>
      <c r="K29" s="135">
        <f>Summary1!L30</f>
        <v>83.162911725299651</v>
      </c>
      <c r="L29" s="136">
        <f>Summary1!M30</f>
        <v>281948.05230484862</v>
      </c>
      <c r="M29" s="118">
        <f>'[1]On-truck'!M41</f>
        <v>0.65</v>
      </c>
      <c r="N29" s="118">
        <f>'[1]On-truck'!N41</f>
        <v>0.35</v>
      </c>
      <c r="O29" s="136">
        <f>Summary1!N30</f>
        <v>169168.83138290918</v>
      </c>
      <c r="P29" s="136">
        <f>Summary1!O30</f>
        <v>112779.22092193946</v>
      </c>
    </row>
    <row r="30" spans="1:16" x14ac:dyDescent="0.25">
      <c r="A30" s="134">
        <f>'Phase cost, On-truck'!A36</f>
        <v>27</v>
      </c>
      <c r="B30" s="134" t="str">
        <f>'Phase cost, On-truck'!B36</f>
        <v>Price Creek</v>
      </c>
      <c r="C30" s="135">
        <f>Summary1!C31+Summary1!G31+Summary1!H31+Summary1!I31</f>
        <v>16.48</v>
      </c>
      <c r="D30" s="135">
        <f>Summary1!D31</f>
        <v>6.5134978640025452</v>
      </c>
      <c r="E30" s="135">
        <f>Summary1!E31</f>
        <v>33</v>
      </c>
      <c r="F30" s="135">
        <f>Summary1!J31</f>
        <v>2.2945560918039734</v>
      </c>
      <c r="G30" s="135">
        <f t="shared" si="0"/>
        <v>58.288053955806518</v>
      </c>
      <c r="H30" s="135">
        <f>'[1]On-truck'!BC42</f>
        <v>26.726725914163236</v>
      </c>
      <c r="I30" s="135">
        <f>'[1]On-truck'!BD42</f>
        <v>17.002466283109737</v>
      </c>
      <c r="J30" s="135">
        <f>Summary1!K31</f>
        <v>5.7556711276145691</v>
      </c>
      <c r="K30" s="135">
        <f>Summary1!L31</f>
        <v>82.681560222796691</v>
      </c>
      <c r="L30" s="136">
        <f>Summary1!M31</f>
        <v>359613.10302747291</v>
      </c>
      <c r="M30" s="118">
        <f>'[1]On-truck'!M42</f>
        <v>0.65</v>
      </c>
      <c r="N30" s="118">
        <f>'[1]On-truck'!N42</f>
        <v>0.35</v>
      </c>
      <c r="O30" s="136">
        <f>Summary1!N31</f>
        <v>233748.5169678574</v>
      </c>
      <c r="P30" s="136">
        <f>Summary1!O31</f>
        <v>125864.58605961551</v>
      </c>
    </row>
    <row r="31" spans="1:16" x14ac:dyDescent="0.25">
      <c r="A31" s="134">
        <f>'Phase cost, On-truck'!A37</f>
        <v>28</v>
      </c>
      <c r="B31" s="134" t="str">
        <f>'Phase cost, On-truck'!B37</f>
        <v>Shanalope Creek</v>
      </c>
      <c r="C31" s="135">
        <f>Summary1!C32+Summary1!G32+Summary1!H32+Summary1!I32</f>
        <v>16.48</v>
      </c>
      <c r="D31" s="135">
        <f>Summary1!D32</f>
        <v>5.6786203664363342</v>
      </c>
      <c r="E31" s="135">
        <f>Summary1!E32</f>
        <v>29.25</v>
      </c>
      <c r="F31" s="135">
        <f>Summary1!J32</f>
        <v>2.8403328044928502</v>
      </c>
      <c r="G31" s="135">
        <f t="shared" si="0"/>
        <v>54.248953170929184</v>
      </c>
      <c r="H31" s="135">
        <f>'[1]On-truck'!BC43</f>
        <v>28.068482825927944</v>
      </c>
      <c r="I31" s="135">
        <f>'[1]On-truck'!BD43</f>
        <v>17.886986168730651</v>
      </c>
      <c r="J31" s="135">
        <f>Summary1!K32</f>
        <v>6.2460996916757106</v>
      </c>
      <c r="K31" s="135">
        <f>Summary1!L32</f>
        <v>89.302345837622099</v>
      </c>
      <c r="L31" s="136">
        <f>Summary1!M32</f>
        <v>3233102.6614340669</v>
      </c>
      <c r="M31" s="118">
        <f>'[1]On-truck'!M43</f>
        <v>0.65</v>
      </c>
      <c r="N31" s="118">
        <f>'[1]On-truck'!N43</f>
        <v>0.35</v>
      </c>
      <c r="O31" s="136">
        <f>Summary1!N32</f>
        <v>2101516.7299321438</v>
      </c>
      <c r="P31" s="136">
        <f>Summary1!O32</f>
        <v>1131585.9315019234</v>
      </c>
    </row>
    <row r="32" spans="1:16" x14ac:dyDescent="0.25">
      <c r="A32" s="134">
        <f>'Phase cost, On-truck'!A38</f>
        <v>29</v>
      </c>
      <c r="B32" s="134" t="str">
        <f>'Phase cost, On-truck'!B38</f>
        <v>Bonney Creek</v>
      </c>
      <c r="C32" s="135">
        <f>Summary1!C33+Summary1!G33+Summary1!H33+Summary1!I33</f>
        <v>16.48</v>
      </c>
      <c r="D32" s="135">
        <f>Summary1!D33</f>
        <v>5.6579447746315648</v>
      </c>
      <c r="E32" s="135">
        <f>Summary1!E33</f>
        <v>29.25</v>
      </c>
      <c r="F32" s="135">
        <f>Summary1!J33</f>
        <v>2.6829989545774517</v>
      </c>
      <c r="G32" s="135">
        <f t="shared" si="0"/>
        <v>54.07094372920902</v>
      </c>
      <c r="H32" s="135">
        <f>'[1]On-truck'!BC44</f>
        <v>27.594982384751475</v>
      </c>
      <c r="I32" s="135">
        <f>'[1]On-truck'!BD44</f>
        <v>23.669570596835232</v>
      </c>
      <c r="J32" s="135">
        <f>Summary1!K33</f>
        <v>6.2318589363380976</v>
      </c>
      <c r="K32" s="135">
        <f>Summary1!L33</f>
        <v>89.110095640564325</v>
      </c>
      <c r="L32" s="136">
        <f>Summary1!M33</f>
        <v>2855863.1305641597</v>
      </c>
      <c r="M32" s="118">
        <f>'[1]On-truck'!M44</f>
        <v>0.65</v>
      </c>
      <c r="N32" s="118">
        <f>'[1]On-truck'!N44</f>
        <v>0.35</v>
      </c>
      <c r="O32" s="136">
        <f>Summary1!N33</f>
        <v>1856311.0348667039</v>
      </c>
      <c r="P32" s="136">
        <f>Summary1!O33</f>
        <v>999552.09569745581</v>
      </c>
    </row>
    <row r="33" spans="1:16" x14ac:dyDescent="0.25">
      <c r="A33" s="134">
        <f>'Phase cost, On-truck'!A39</f>
        <v>30</v>
      </c>
      <c r="B33" s="134" t="str">
        <f>'Phase cost, On-truck'!B39</f>
        <v>Willoughby Creek</v>
      </c>
      <c r="C33" s="135">
        <f>Summary1!C34+Summary1!G34+Summary1!H34+Summary1!I34</f>
        <v>16.48</v>
      </c>
      <c r="D33" s="135">
        <f>Summary1!D34</f>
        <v>8.375</v>
      </c>
      <c r="E33" s="135">
        <f>Summary1!E34</f>
        <v>47.8</v>
      </c>
      <c r="F33" s="135">
        <f>Summary1!J34</f>
        <v>5.1917948708519583</v>
      </c>
      <c r="G33" s="135">
        <f t="shared" si="0"/>
        <v>77.846794870851951</v>
      </c>
      <c r="H33" s="135">
        <f>'[1]On-truck'!BC45</f>
        <v>27.594982384751475</v>
      </c>
      <c r="I33" s="135">
        <f>'[1]On-truck'!BD45</f>
        <v>23.669570596835232</v>
      </c>
      <c r="J33" s="135">
        <f>Summary1!K34</f>
        <v>7.7897403093408686</v>
      </c>
      <c r="K33" s="135">
        <f>Summary1!L34</f>
        <v>110.14149417610173</v>
      </c>
      <c r="L33" s="136">
        <f>Summary1!M34</f>
        <v>63403.115683998942</v>
      </c>
      <c r="M33" s="118">
        <f>'[1]On-truck'!M45</f>
        <v>0.65</v>
      </c>
      <c r="N33" s="118">
        <f>'[1]On-truck'!N45</f>
        <v>0.35</v>
      </c>
      <c r="O33" s="136">
        <f>Summary1!N34</f>
        <v>41212.025194599315</v>
      </c>
      <c r="P33" s="136">
        <f>Summary1!O34</f>
        <v>22191.090489399627</v>
      </c>
    </row>
    <row r="34" spans="1:16" x14ac:dyDescent="0.25">
      <c r="A34" s="134">
        <f>'Phase cost, On-truck'!A40</f>
        <v>31</v>
      </c>
      <c r="B34" s="134" t="str">
        <f>'Phase cost, On-truck'!B40</f>
        <v>White River Lower</v>
      </c>
      <c r="C34" s="135">
        <f>Summary1!C35+Summary1!G35+Summary1!H35+Summary1!I35</f>
        <v>16.48</v>
      </c>
      <c r="D34" s="135">
        <f>Summary1!D35</f>
        <v>7.9365951184737087</v>
      </c>
      <c r="E34" s="135">
        <f>Summary1!E35</f>
        <v>29.25</v>
      </c>
      <c r="F34" s="135">
        <f>Summary1!J35</f>
        <v>3.8950331961257714</v>
      </c>
      <c r="G34" s="135">
        <f t="shared" si="0"/>
        <v>57.561628314599488</v>
      </c>
      <c r="H34" s="135">
        <f>'[1]On-truck'!BC46</f>
        <v>24.866519884751476</v>
      </c>
      <c r="I34" s="135">
        <f>'[1]On-truck'!BD46</f>
        <v>20.334783096835228</v>
      </c>
      <c r="J34" s="135">
        <f>Summary1!K35</f>
        <v>6.1669269848406705</v>
      </c>
      <c r="K34" s="135">
        <f>Summary1!L35</f>
        <v>88.233514295349039</v>
      </c>
      <c r="L34" s="136">
        <f>Summary1!M35</f>
        <v>2540628.5799935581</v>
      </c>
      <c r="M34" s="118">
        <f>'[1]On-truck'!M46</f>
        <v>0.65</v>
      </c>
      <c r="N34" s="118">
        <f>'[1]On-truck'!N46</f>
        <v>0.35</v>
      </c>
      <c r="O34" s="136">
        <f>Summary1!N35</f>
        <v>1651408.5769958128</v>
      </c>
      <c r="P34" s="136">
        <f>Summary1!O35</f>
        <v>889220.00299774529</v>
      </c>
    </row>
    <row r="35" spans="1:16" x14ac:dyDescent="0.25">
      <c r="A35" s="134">
        <f>'Phase cost, On-truck'!A41</f>
        <v>32</v>
      </c>
      <c r="B35" s="134" t="str">
        <f>'Phase cost, On-truck'!B41</f>
        <v>Hanna-Tintina Lower</v>
      </c>
      <c r="C35" s="135">
        <f>Summary1!C36+Summary1!G36+Summary1!H36+Summary1!I36</f>
        <v>16.48</v>
      </c>
      <c r="D35" s="135">
        <f>Summary1!D36</f>
        <v>7.9396128078426713</v>
      </c>
      <c r="E35" s="135">
        <f>Summary1!E36</f>
        <v>29.25</v>
      </c>
      <c r="F35" s="135">
        <f>Summary1!J36</f>
        <v>2.9748266576789555</v>
      </c>
      <c r="G35" s="135">
        <f t="shared" si="0"/>
        <v>56.644439465521629</v>
      </c>
      <c r="H35" s="135">
        <f>'[1]On-truck'!BC47</f>
        <v>24.751214737692649</v>
      </c>
      <c r="I35" s="135">
        <f>'[1]On-truck'!BD47</f>
        <v>20.511919943240457</v>
      </c>
      <c r="J35" s="135">
        <f>Summary1!K36</f>
        <v>5.999013960705291</v>
      </c>
      <c r="K35" s="135">
        <f>Summary1!L36</f>
        <v>85.966688469521443</v>
      </c>
      <c r="L35" s="136">
        <f>Summary1!M36</f>
        <v>2113233.9638213264</v>
      </c>
      <c r="M35" s="118">
        <f>'[1]On-truck'!M47</f>
        <v>0.65</v>
      </c>
      <c r="N35" s="118">
        <f>'[1]On-truck'!N47</f>
        <v>0.35</v>
      </c>
      <c r="O35" s="136">
        <f>Summary1!N36</f>
        <v>1373602.0764838622</v>
      </c>
      <c r="P35" s="136">
        <f>Summary1!O36</f>
        <v>739631.88733746414</v>
      </c>
    </row>
    <row r="36" spans="1:16" x14ac:dyDescent="0.25">
      <c r="A36" s="134">
        <f>'Phase cost, On-truck'!A42</f>
        <v>33</v>
      </c>
      <c r="B36" s="134" t="str">
        <f>'Phase cost, On-truck'!B42</f>
        <v>Meziadin Lake</v>
      </c>
      <c r="C36" s="135">
        <f>Summary1!C37+Summary1!G37+Summary1!H37+Summary1!I37</f>
        <v>16.48</v>
      </c>
      <c r="D36" s="135">
        <f>Summary1!D37</f>
        <v>8.4190571904105092</v>
      </c>
      <c r="E36" s="135">
        <f>Summary1!E37</f>
        <v>34.5</v>
      </c>
      <c r="F36" s="135">
        <f>Summary1!J37</f>
        <v>5.5252511756956331</v>
      </c>
      <c r="G36" s="135">
        <f t="shared" si="0"/>
        <v>64.924308366106146</v>
      </c>
      <c r="H36" s="135">
        <f>'[1]On-truck'!BC48</f>
        <v>21.213757384751474</v>
      </c>
      <c r="I36" s="135">
        <f>'[1]On-truck'!BD48</f>
        <v>20.939462263501898</v>
      </c>
      <c r="J36" s="135">
        <f>Summary1!K37</f>
        <v>6.7559413889612028</v>
      </c>
      <c r="K36" s="135">
        <f>Summary1!L37</f>
        <v>96.185208750976244</v>
      </c>
      <c r="L36" s="136">
        <f>Summary1!M37</f>
        <v>570007.40834810387</v>
      </c>
      <c r="M36" s="118">
        <f>'[1]On-truck'!M48</f>
        <v>0.65</v>
      </c>
      <c r="N36" s="118">
        <f>'[1]On-truck'!N48</f>
        <v>0.35</v>
      </c>
      <c r="O36" s="136">
        <f>Summary1!N37</f>
        <v>370504.81542626751</v>
      </c>
      <c r="P36" s="136">
        <f>Summary1!O37</f>
        <v>199502.59292183633</v>
      </c>
    </row>
    <row r="37" spans="1:16" x14ac:dyDescent="0.25">
      <c r="A37" s="134">
        <f>'Phase cost, On-truck'!A43</f>
        <v>34</v>
      </c>
      <c r="B37" s="134" t="str">
        <f>'Phase cost, On-truck'!B43</f>
        <v>White River Upper</v>
      </c>
      <c r="C37" s="135">
        <f>Summary1!C38+Summary1!G38+Summary1!H38+Summary1!I38</f>
        <v>16.48</v>
      </c>
      <c r="D37" s="135">
        <f>Summary1!D38</f>
        <v>8.4677983767531142</v>
      </c>
      <c r="E37" s="135">
        <f>Summary1!E38</f>
        <v>36</v>
      </c>
      <c r="F37" s="135">
        <f>Summary1!J38</f>
        <v>5.4113122973036356</v>
      </c>
      <c r="G37" s="135">
        <f t="shared" si="0"/>
        <v>66.359110674056751</v>
      </c>
      <c r="H37" s="135">
        <f>'[1]On-truck'!BC49</f>
        <v>28.74494024189433</v>
      </c>
      <c r="I37" s="135">
        <f>'[1]On-truck'!BD49</f>
        <v>25.075074644454276</v>
      </c>
      <c r="J37" s="135">
        <f>Summary1!K38</f>
        <v>7.0080159146430034</v>
      </c>
      <c r="K37" s="135">
        <f>Summary1!L38</f>
        <v>99.588214847680547</v>
      </c>
      <c r="L37" s="136">
        <f>Summary1!M38</f>
        <v>856810.43681239442</v>
      </c>
      <c r="M37" s="118">
        <f>'[1]On-truck'!M49</f>
        <v>0.65</v>
      </c>
      <c r="N37" s="118">
        <f>'[1]On-truck'!N49</f>
        <v>0.35</v>
      </c>
      <c r="O37" s="136">
        <f>Summary1!N38</f>
        <v>556926.78392805636</v>
      </c>
      <c r="P37" s="136">
        <f>Summary1!O38</f>
        <v>299883.65288433805</v>
      </c>
    </row>
    <row r="38" spans="1:16" x14ac:dyDescent="0.25">
      <c r="A38" s="134">
        <f>'Phase cost, On-truck'!A44</f>
        <v>35</v>
      </c>
      <c r="B38" s="134" t="str">
        <f>'Phase cost, On-truck'!B44</f>
        <v>Kinskuch River Upper</v>
      </c>
      <c r="C38" s="135">
        <f>Summary1!C39+Summary1!G39+Summary1!H39+Summary1!I39</f>
        <v>16.48</v>
      </c>
      <c r="D38" s="135">
        <f>Summary1!D39</f>
        <v>7.4047117238569555</v>
      </c>
      <c r="E38" s="135">
        <f>Summary1!E39</f>
        <v>30</v>
      </c>
      <c r="F38" s="135">
        <f>Summary1!J39</f>
        <v>3.1745991177345605</v>
      </c>
      <c r="G38" s="135">
        <f t="shared" ref="G38:G69" si="1">F38+E38+D38+C38</f>
        <v>57.059310841591511</v>
      </c>
      <c r="H38" s="135">
        <f>'[1]On-truck'!BC50</f>
        <v>24.635409720279721</v>
      </c>
      <c r="I38" s="135">
        <f>'[1]On-truck'!BD50</f>
        <v>33.501882198142418</v>
      </c>
      <c r="J38" s="135">
        <f>Summary1!K39</f>
        <v>6.2640319280457843</v>
      </c>
      <c r="K38" s="135">
        <f>Summary1!L39</f>
        <v>89.544431028618092</v>
      </c>
      <c r="L38" s="136">
        <f>Summary1!M39</f>
        <v>2818235.5030554906</v>
      </c>
      <c r="M38" s="118">
        <f>'[1]On-truck'!M50</f>
        <v>0.65</v>
      </c>
      <c r="N38" s="118">
        <f>'[1]On-truck'!N50</f>
        <v>0.35</v>
      </c>
      <c r="O38" s="136">
        <f>Summary1!N39</f>
        <v>1831853.0769860689</v>
      </c>
      <c r="P38" s="136">
        <f>Summary1!O39</f>
        <v>986382.42606942158</v>
      </c>
    </row>
    <row r="39" spans="1:16" x14ac:dyDescent="0.25">
      <c r="A39" s="134">
        <f>'Phase cost, On-truck'!A45</f>
        <v>36</v>
      </c>
      <c r="B39" s="134" t="str">
        <f>'Phase cost, On-truck'!B45</f>
        <v>Little Paw Creek</v>
      </c>
      <c r="C39" s="135">
        <f>Summary1!C40+Summary1!G40+Summary1!H40+Summary1!I40</f>
        <v>16.48</v>
      </c>
      <c r="D39" s="135">
        <f>Summary1!D40</f>
        <v>7.4154095881706343</v>
      </c>
      <c r="E39" s="135">
        <f>Summary1!E40</f>
        <v>30</v>
      </c>
      <c r="F39" s="135">
        <f>Summary1!J40</f>
        <v>2.7966019009394247</v>
      </c>
      <c r="G39" s="135">
        <f t="shared" si="1"/>
        <v>56.692011489110058</v>
      </c>
      <c r="H39" s="135">
        <f>'[1]On-truck'!BC51</f>
        <v>24.635409720279721</v>
      </c>
      <c r="I39" s="135">
        <f>'[1]On-truck'!BD51</f>
        <v>33.501882198142418</v>
      </c>
      <c r="J39" s="135">
        <f>Summary1!K40</f>
        <v>5.9993938798472675</v>
      </c>
      <c r="K39" s="135">
        <f>Summary1!L40</f>
        <v>85.971817377938109</v>
      </c>
      <c r="L39" s="136">
        <f>Summary1!M40</f>
        <v>4524674.1596263889</v>
      </c>
      <c r="M39" s="118">
        <f>'[1]On-truck'!M51</f>
        <v>0.65</v>
      </c>
      <c r="N39" s="118">
        <f>'[1]On-truck'!N51</f>
        <v>0.35</v>
      </c>
      <c r="O39" s="136">
        <f>Summary1!N40</f>
        <v>2941038.2037571529</v>
      </c>
      <c r="P39" s="136">
        <f>Summary1!O40</f>
        <v>1583635.955869236</v>
      </c>
    </row>
    <row r="40" spans="1:16" x14ac:dyDescent="0.25">
      <c r="A40" s="134">
        <f>'Phase cost, On-truck'!A46</f>
        <v>37</v>
      </c>
      <c r="B40" s="134" t="str">
        <f>'Phase cost, On-truck'!B46</f>
        <v>Axnegrelga Creek</v>
      </c>
      <c r="C40" s="135">
        <f>Summary1!C41+Summary1!G41+Summary1!H41+Summary1!I41</f>
        <v>16.48</v>
      </c>
      <c r="D40" s="135">
        <f>Summary1!D41</f>
        <v>7.4638530144245268</v>
      </c>
      <c r="E40" s="135">
        <f>Summary1!E41</f>
        <v>30</v>
      </c>
      <c r="F40" s="135">
        <f>Summary1!J41</f>
        <v>2.8294652974494285</v>
      </c>
      <c r="G40" s="135">
        <f t="shared" si="1"/>
        <v>56.773318311873965</v>
      </c>
      <c r="H40" s="135">
        <f>'[1]On-truck'!BC52</f>
        <v>24.635409720279721</v>
      </c>
      <c r="I40" s="135">
        <f>'[1]On-truck'!BD52</f>
        <v>33.501882198142418</v>
      </c>
      <c r="J40" s="135">
        <f>Summary1!K41</f>
        <v>6.0048623897206674</v>
      </c>
      <c r="K40" s="135">
        <f>Summary1!L41</f>
        <v>86.04564226122902</v>
      </c>
      <c r="L40" s="136">
        <f>Summary1!M41</f>
        <v>3307881.7264299556</v>
      </c>
      <c r="M40" s="118">
        <f>'[1]On-truck'!M52</f>
        <v>0.65</v>
      </c>
      <c r="N40" s="118">
        <f>'[1]On-truck'!N52</f>
        <v>0.35</v>
      </c>
      <c r="O40" s="136">
        <f>Summary1!N41</f>
        <v>2150123.1221794714</v>
      </c>
      <c r="P40" s="136">
        <f>Summary1!O41</f>
        <v>1157758.6042504844</v>
      </c>
    </row>
    <row r="41" spans="1:16" x14ac:dyDescent="0.25">
      <c r="A41" s="134">
        <f>'Phase cost, On-truck'!A47</f>
        <v>38</v>
      </c>
      <c r="B41" s="134" t="str">
        <f>'Phase cost, On-truck'!B47</f>
        <v>Sideslip Lake</v>
      </c>
      <c r="C41" s="135">
        <f>Summary1!C42+Summary1!G42+Summary1!H42+Summary1!I42</f>
        <v>16.48</v>
      </c>
      <c r="D41" s="135">
        <f>Summary1!D42</f>
        <v>7.5585677878291673</v>
      </c>
      <c r="E41" s="135">
        <f>Summary1!E42</f>
        <v>30</v>
      </c>
      <c r="F41" s="135">
        <f>Summary1!J42</f>
        <v>3.0807766315369491</v>
      </c>
      <c r="G41" s="135">
        <f t="shared" si="1"/>
        <v>57.119344419366115</v>
      </c>
      <c r="H41" s="135">
        <f>'[1]On-truck'!BC53</f>
        <v>21.471798291708289</v>
      </c>
      <c r="I41" s="135">
        <f>'[1]On-truck'!BD53</f>
        <v>29.353216007666234</v>
      </c>
      <c r="J41" s="135">
        <f>Summary1!K42</f>
        <v>5.8605678809344193</v>
      </c>
      <c r="K41" s="135">
        <f>Summary1!L42</f>
        <v>84.09766639261467</v>
      </c>
      <c r="L41" s="136">
        <f>Summary1!M42</f>
        <v>930133.03065467509</v>
      </c>
      <c r="M41" s="118">
        <f>'[1]On-truck'!M53</f>
        <v>0.55000000000000004</v>
      </c>
      <c r="N41" s="118">
        <f>'[1]On-truck'!N53</f>
        <v>0.44999999999999996</v>
      </c>
      <c r="O41" s="136">
        <f>Summary1!N42</f>
        <v>604586.46992553887</v>
      </c>
      <c r="P41" s="136">
        <f>Summary1!O42</f>
        <v>325546.56072913628</v>
      </c>
    </row>
    <row r="42" spans="1:16" x14ac:dyDescent="0.25">
      <c r="A42" s="134">
        <f>'Phase cost, On-truck'!A48</f>
        <v>39</v>
      </c>
      <c r="B42" s="134" t="str">
        <f>'Phase cost, On-truck'!B48</f>
        <v>Harper</v>
      </c>
      <c r="C42" s="135">
        <f>Summary1!C43+Summary1!G43+Summary1!H43+Summary1!I43</f>
        <v>16.48</v>
      </c>
      <c r="D42" s="135">
        <f>Summary1!D43</f>
        <v>7.4444859189243235</v>
      </c>
      <c r="E42" s="135">
        <f>Summary1!E43</f>
        <v>31.5</v>
      </c>
      <c r="F42" s="135">
        <f>Summary1!J43</f>
        <v>2.8818321839898098</v>
      </c>
      <c r="G42" s="135">
        <f t="shared" si="1"/>
        <v>58.306318102914133</v>
      </c>
      <c r="H42" s="135">
        <f>'[1]On-truck'!BC54</f>
        <v>25.868218531468532</v>
      </c>
      <c r="I42" s="135">
        <f>'[1]On-truck'!BD54</f>
        <v>40.074512669413927</v>
      </c>
      <c r="J42" s="135">
        <f>Summary1!K43</f>
        <v>6.4629444308563553</v>
      </c>
      <c r="K42" s="135">
        <f>Summary1!L43</f>
        <v>92.229749816560798</v>
      </c>
      <c r="L42" s="136">
        <f>Summary1!M43</f>
        <v>2378867.4897121792</v>
      </c>
      <c r="M42" s="118">
        <f>'[1]On-truck'!M54</f>
        <v>0.6</v>
      </c>
      <c r="N42" s="118">
        <f>'[1]On-truck'!N54</f>
        <v>0.4</v>
      </c>
      <c r="O42" s="136">
        <f>Summary1!N43</f>
        <v>1546263.8683129165</v>
      </c>
      <c r="P42" s="136">
        <f>Summary1!O43</f>
        <v>832603.62139926269</v>
      </c>
    </row>
    <row r="43" spans="1:16" x14ac:dyDescent="0.25">
      <c r="A43" s="134">
        <f>'Phase cost, On-truck'!A49</f>
        <v>40</v>
      </c>
      <c r="B43" s="134" t="str">
        <f>'Phase cost, On-truck'!B49</f>
        <v>Kinskuch River Lower</v>
      </c>
      <c r="C43" s="135">
        <f>Summary1!C44+Summary1!G44+Summary1!H44+Summary1!I44</f>
        <v>16.48</v>
      </c>
      <c r="D43" s="135">
        <f>Summary1!D44</f>
        <v>8.1147447780743036</v>
      </c>
      <c r="E43" s="135">
        <f>Summary1!E44</f>
        <v>36</v>
      </c>
      <c r="F43" s="135">
        <f>Summary1!J44</f>
        <v>2.9284626281455917</v>
      </c>
      <c r="G43" s="135">
        <f t="shared" si="1"/>
        <v>63.523207406219896</v>
      </c>
      <c r="H43" s="135">
        <f>'[1]On-truck'!BC55</f>
        <v>18.047218531468534</v>
      </c>
      <c r="I43" s="135">
        <f>'[1]On-truck'!BD55</f>
        <v>30.515512669413919</v>
      </c>
      <c r="J43" s="135">
        <f>Summary1!K44</f>
        <v>6.902550599500124</v>
      </c>
      <c r="K43" s="135">
        <f>Summary1!L44</f>
        <v>98.164433093251688</v>
      </c>
      <c r="L43" s="136">
        <f>Summary1!M44</f>
        <v>1158562.5544296261</v>
      </c>
      <c r="M43" s="118">
        <f>'[1]On-truck'!M55</f>
        <v>0.6</v>
      </c>
      <c r="N43" s="118">
        <f>'[1]On-truck'!N55</f>
        <v>0.4</v>
      </c>
      <c r="O43" s="136">
        <f>Summary1!N44</f>
        <v>753065.66037925694</v>
      </c>
      <c r="P43" s="136">
        <f>Summary1!O44</f>
        <v>405496.8940503691</v>
      </c>
    </row>
    <row r="44" spans="1:16" x14ac:dyDescent="0.25">
      <c r="A44" s="134">
        <f>'Phase cost, On-truck'!A50</f>
        <v>41</v>
      </c>
      <c r="B44" s="134" t="str">
        <f>'Phase cost, On-truck'!B50</f>
        <v>Tchitin River</v>
      </c>
      <c r="C44" s="135">
        <f>Summary1!C45+Summary1!G45+Summary1!H45+Summary1!I45</f>
        <v>16.48</v>
      </c>
      <c r="D44" s="135">
        <f>Summary1!D45</f>
        <v>8.0461300783380416</v>
      </c>
      <c r="E44" s="135">
        <f>Summary1!E45</f>
        <v>33</v>
      </c>
      <c r="F44" s="135">
        <f>Summary1!J45</f>
        <v>2.1417389106083204</v>
      </c>
      <c r="G44" s="135">
        <f t="shared" si="1"/>
        <v>59.667868988946367</v>
      </c>
      <c r="H44" s="135">
        <f>'[1]On-truck'!BC56</f>
        <v>16.134181048951046</v>
      </c>
      <c r="I44" s="135">
        <f>'[1]On-truck'!BD56</f>
        <v>34.515864078484306</v>
      </c>
      <c r="J44" s="135">
        <f>Summary1!K45</f>
        <v>6.594123526118242</v>
      </c>
      <c r="K44" s="135">
        <f>Summary1!L45</f>
        <v>94.000667602596266</v>
      </c>
      <c r="L44" s="136">
        <f>Summary1!M45</f>
        <v>1943717.6877882401</v>
      </c>
      <c r="M44" s="118">
        <f>'[1]On-truck'!M56</f>
        <v>0.55000000000000004</v>
      </c>
      <c r="N44" s="118">
        <f>'[1]On-truck'!N56</f>
        <v>0.44999999999999996</v>
      </c>
      <c r="O44" s="136">
        <f>Summary1!N45</f>
        <v>1263416.4970623562</v>
      </c>
      <c r="P44" s="136">
        <f>Summary1!O45</f>
        <v>680301.19072588405</v>
      </c>
    </row>
    <row r="45" spans="1:16" x14ac:dyDescent="0.25">
      <c r="A45" s="134">
        <f>'Phase cost, On-truck'!A51</f>
        <v>42</v>
      </c>
      <c r="B45" s="134" t="str">
        <f>'Phase cost, On-truck'!B51</f>
        <v>Kshadin Creek</v>
      </c>
      <c r="C45" s="135">
        <f>Summary1!C46+Summary1!G46+Summary1!H46+Summary1!I46</f>
        <v>16.48</v>
      </c>
      <c r="D45" s="135">
        <f>Summary1!D46</f>
        <v>7.2982734539482204</v>
      </c>
      <c r="E45" s="135">
        <f>Summary1!E46</f>
        <v>34.5</v>
      </c>
      <c r="F45" s="135">
        <f>Summary1!J46</f>
        <v>1.7711586900922143</v>
      </c>
      <c r="G45" s="135">
        <f t="shared" si="1"/>
        <v>60.049432144040438</v>
      </c>
      <c r="H45" s="135">
        <f>'[1]On-truck'!BC57</f>
        <v>18.303846993006992</v>
      </c>
      <c r="I45" s="135">
        <f>'[1]On-truck'!BD57</f>
        <v>31.323325531475753</v>
      </c>
      <c r="J45" s="135">
        <f>Summary1!K46</f>
        <v>6.6246485785257692</v>
      </c>
      <c r="K45" s="135">
        <f>Summary1!L46</f>
        <v>94.412755810097863</v>
      </c>
      <c r="L45" s="136">
        <f>Summary1!M46</f>
        <v>1000008.4343435992</v>
      </c>
      <c r="M45" s="118">
        <f>'[1]On-truck'!M57</f>
        <v>0.5</v>
      </c>
      <c r="N45" s="118">
        <f>'[1]On-truck'!N57</f>
        <v>0.5</v>
      </c>
      <c r="O45" s="136">
        <f>Summary1!N46</f>
        <v>650005.48232333956</v>
      </c>
      <c r="P45" s="136">
        <f>Summary1!O46</f>
        <v>350002.95202025969</v>
      </c>
    </row>
    <row r="46" spans="1:16" x14ac:dyDescent="0.25">
      <c r="A46" s="134">
        <f>'Phase cost, On-truck'!A52</f>
        <v>43</v>
      </c>
      <c r="B46" s="134" t="str">
        <f>'Phase cost, On-truck'!B52</f>
        <v>Kiteen River Lower</v>
      </c>
      <c r="C46" s="135">
        <f>Summary1!C47+Summary1!G47+Summary1!H47+Summary1!I47</f>
        <v>16.48</v>
      </c>
      <c r="D46" s="135">
        <f>Summary1!D47</f>
        <v>8.1433955603610606</v>
      </c>
      <c r="E46" s="135">
        <f>Summary1!E47</f>
        <v>46.3</v>
      </c>
      <c r="F46" s="135">
        <f>Summary1!J47</f>
        <v>1.9412108908266201</v>
      </c>
      <c r="G46" s="135">
        <f t="shared" si="1"/>
        <v>72.864606451187683</v>
      </c>
      <c r="H46" s="135">
        <f>'[1]On-truck'!BC58</f>
        <v>26.908570596903097</v>
      </c>
      <c r="I46" s="135">
        <f>'[1]On-truck'!BD58</f>
        <v>36.280189936237655</v>
      </c>
      <c r="J46" s="135">
        <f>Summary1!K47</f>
        <v>7.4322434172061644</v>
      </c>
      <c r="K46" s="135">
        <f>Summary1!L47</f>
        <v>105.31528613228322</v>
      </c>
      <c r="L46" s="136">
        <f>Summary1!M47</f>
        <v>1912387.1190086992</v>
      </c>
      <c r="M46" s="118">
        <f>'[1]On-truck'!M58</f>
        <v>0.65</v>
      </c>
      <c r="N46" s="118">
        <f>'[1]On-truck'!N58</f>
        <v>0.35</v>
      </c>
      <c r="O46" s="136">
        <f>Summary1!N47</f>
        <v>1051812.9154547846</v>
      </c>
      <c r="P46" s="136">
        <f>Summary1!O47</f>
        <v>860574.20355391456</v>
      </c>
    </row>
    <row r="47" spans="1:16" x14ac:dyDescent="0.25">
      <c r="A47" s="134">
        <f>'Phase cost, On-truck'!A53</f>
        <v>44</v>
      </c>
      <c r="B47" s="134" t="str">
        <f>'Phase cost, On-truck'!B53</f>
        <v>Kiteen River Upper</v>
      </c>
      <c r="C47" s="135">
        <f>Summary1!C48+Summary1!G48+Summary1!H48+Summary1!I48</f>
        <v>16.48</v>
      </c>
      <c r="D47" s="135">
        <f>Summary1!D48</f>
        <v>7.7076302437094979</v>
      </c>
      <c r="E47" s="135">
        <f>Summary1!E48</f>
        <v>46.3</v>
      </c>
      <c r="F47" s="135">
        <f>Summary1!J48</f>
        <v>2.0004528150716978</v>
      </c>
      <c r="G47" s="135">
        <f t="shared" si="1"/>
        <v>72.488083058781186</v>
      </c>
      <c r="H47" s="135">
        <f>'[1]On-truck'!BC59</f>
        <v>26.908570596903097</v>
      </c>
      <c r="I47" s="135">
        <f>'[1]On-truck'!BD59</f>
        <v>36.280189936237655</v>
      </c>
      <c r="J47" s="135">
        <f>Summary1!K48</f>
        <v>7.924705539634231</v>
      </c>
      <c r="K47" s="135">
        <f>Summary1!L48</f>
        <v>111.96352478506212</v>
      </c>
      <c r="L47" s="136">
        <f>Summary1!M48</f>
        <v>4146472.7855385919</v>
      </c>
      <c r="M47" s="118">
        <f>'[1]On-truck'!M59</f>
        <v>0.55000000000000004</v>
      </c>
      <c r="N47" s="118">
        <f>'[1]On-truck'!N59</f>
        <v>0.44999999999999996</v>
      </c>
      <c r="O47" s="136">
        <f>Summary1!N48</f>
        <v>2487883.6713231551</v>
      </c>
      <c r="P47" s="136">
        <f>Summary1!O48</f>
        <v>1658589.1142154369</v>
      </c>
    </row>
    <row r="48" spans="1:16" x14ac:dyDescent="0.25">
      <c r="A48" s="134">
        <f>'Phase cost, On-truck'!A54</f>
        <v>45</v>
      </c>
      <c r="B48" s="134" t="str">
        <f>'Phase cost, On-truck'!B54</f>
        <v>Cedar River Upper</v>
      </c>
      <c r="C48" s="135">
        <f>Summary1!C49+Summary1!G49+Summary1!H49+Summary1!I49</f>
        <v>16.48</v>
      </c>
      <c r="D48" s="135">
        <f>Summary1!D49</f>
        <v>8.358020203813048</v>
      </c>
      <c r="E48" s="135">
        <f>Summary1!E49</f>
        <v>44.8</v>
      </c>
      <c r="F48" s="135">
        <f>Summary1!J49</f>
        <v>1.1286422064728301</v>
      </c>
      <c r="G48" s="135">
        <f t="shared" si="1"/>
        <v>70.766662410285875</v>
      </c>
      <c r="H48" s="135">
        <f>'[1]On-truck'!BC60</f>
        <v>21.927705437062937</v>
      </c>
      <c r="I48" s="135">
        <f>'[1]On-truck'!BD60</f>
        <v>39.855212433185166</v>
      </c>
      <c r="J48" s="135">
        <f>Summary1!K49</f>
        <v>7.1056958877546066</v>
      </c>
      <c r="K48" s="135">
        <f>Summary1!L49</f>
        <v>100.90689448468719</v>
      </c>
      <c r="L48" s="136">
        <f>Summary1!M49</f>
        <v>1476629.2594670297</v>
      </c>
      <c r="M48" s="118">
        <f>'[1]On-truck'!M60</f>
        <v>0.6</v>
      </c>
      <c r="N48" s="118">
        <f>'[1]On-truck'!N60</f>
        <v>0.4</v>
      </c>
      <c r="O48" s="136">
        <f>Summary1!N49</f>
        <v>885977.5556802178</v>
      </c>
      <c r="P48" s="136">
        <f>Summary1!O49</f>
        <v>590651.70378681191</v>
      </c>
    </row>
    <row r="49" spans="1:16" x14ac:dyDescent="0.25">
      <c r="A49" s="134">
        <f>'Phase cost, On-truck'!A55</f>
        <v>46</v>
      </c>
      <c r="B49" s="134" t="str">
        <f>'Phase cost, On-truck'!B55</f>
        <v>Lava Lake</v>
      </c>
      <c r="C49" s="135">
        <f>Summary1!C50+Summary1!G50+Summary1!H50+Summary1!I50</f>
        <v>16.48</v>
      </c>
      <c r="D49" s="135">
        <f>Summary1!D50</f>
        <v>8.4752312463986925</v>
      </c>
      <c r="E49" s="135">
        <f>Summary1!E50</f>
        <v>44.8</v>
      </c>
      <c r="F49" s="135">
        <f>Summary1!J50</f>
        <v>2.2333101733994019</v>
      </c>
      <c r="G49" s="135">
        <f t="shared" si="1"/>
        <v>71.988541419798096</v>
      </c>
      <c r="H49" s="135">
        <f>'[1]On-truck'!BC61</f>
        <v>21.927705437062937</v>
      </c>
      <c r="I49" s="135">
        <f>'[1]On-truck'!BD61</f>
        <v>39.855212433185166</v>
      </c>
      <c r="J49" s="135">
        <f>Summary1!K50</f>
        <v>7.3131583865631287</v>
      </c>
      <c r="K49" s="135">
        <f>Summary1!L50</f>
        <v>103.70763821860224</v>
      </c>
      <c r="L49" s="136">
        <f>Summary1!M50</f>
        <v>2546863.4384211586</v>
      </c>
      <c r="M49" s="118">
        <f>'[1]On-truck'!M61</f>
        <v>0.55000000000000004</v>
      </c>
      <c r="N49" s="118">
        <f>'[1]On-truck'!N61</f>
        <v>0.44999999999999996</v>
      </c>
      <c r="O49" s="136">
        <f>Summary1!N50</f>
        <v>1400774.8911316374</v>
      </c>
      <c r="P49" s="136">
        <f>Summary1!O50</f>
        <v>1146088.5472895212</v>
      </c>
    </row>
    <row r="50" spans="1:16" x14ac:dyDescent="0.25">
      <c r="A50" s="134">
        <f>'Phase cost, On-truck'!A56</f>
        <v>47</v>
      </c>
      <c r="B50" s="134" t="str">
        <f>'Phase cost, On-truck'!B56</f>
        <v>Dragon Lake</v>
      </c>
      <c r="C50" s="135">
        <f>Summary1!C51+Summary1!G51+Summary1!H51+Summary1!I51</f>
        <v>16.48</v>
      </c>
      <c r="D50" s="135">
        <f>Summary1!D51</f>
        <v>8.5090903967396958</v>
      </c>
      <c r="E50" s="135">
        <f>Summary1!E51</f>
        <v>43.3</v>
      </c>
      <c r="F50" s="135">
        <f>Summary1!J51</f>
        <v>3.1344584729011178</v>
      </c>
      <c r="G50" s="135">
        <f t="shared" si="1"/>
        <v>71.423548869640811</v>
      </c>
      <c r="H50" s="135">
        <f>'[1]On-truck'!BC62</f>
        <v>16.134181048951046</v>
      </c>
      <c r="I50" s="135">
        <f>'[1]On-truck'!BD62</f>
        <v>34.515864078484306</v>
      </c>
      <c r="J50" s="135">
        <f>Summary1!K51</f>
        <v>7.3005708105505747</v>
      </c>
      <c r="K50" s="135">
        <f>Summary1!L51</f>
        <v>103.53770594243275</v>
      </c>
      <c r="L50" s="136">
        <f>Summary1!M51</f>
        <v>3109193.5600006403</v>
      </c>
      <c r="M50" s="118">
        <f>'[1]On-truck'!M62</f>
        <v>0.55000000000000004</v>
      </c>
      <c r="N50" s="118">
        <f>'[1]On-truck'!N62</f>
        <v>0.44999999999999996</v>
      </c>
      <c r="O50" s="136">
        <f>Summary1!N51</f>
        <v>1554596.7800003202</v>
      </c>
      <c r="P50" s="136">
        <f>Summary1!O51</f>
        <v>1554596.7800003202</v>
      </c>
    </row>
    <row r="51" spans="1:16" x14ac:dyDescent="0.25">
      <c r="A51" s="134">
        <f>'Phase cost, On-truck'!A57</f>
        <v>48</v>
      </c>
      <c r="B51" s="134" t="str">
        <f>'Phase cost, On-truck'!B57</f>
        <v>Hoan Creek</v>
      </c>
      <c r="C51" s="135">
        <f>Summary1!C52+Summary1!G52+Summary1!H52+Summary1!I52</f>
        <v>16.48</v>
      </c>
      <c r="D51" s="135">
        <f>Summary1!D52</f>
        <v>6.6273188507898375</v>
      </c>
      <c r="E51" s="135">
        <f>Summary1!E52</f>
        <v>43.3</v>
      </c>
      <c r="F51" s="135">
        <f>Summary1!J52</f>
        <v>1.6292802465140213</v>
      </c>
      <c r="G51" s="135">
        <f t="shared" si="1"/>
        <v>68.036599097303863</v>
      </c>
      <c r="H51" s="135">
        <f>'[1]On-truck'!BC63</f>
        <v>15.379476923076925</v>
      </c>
      <c r="I51" s="135">
        <f>'[1]On-truck'!BD63</f>
        <v>25.329280470085475</v>
      </c>
      <c r="J51" s="135">
        <f>Summary1!K52</f>
        <v>7.4596189170379237</v>
      </c>
      <c r="K51" s="135">
        <f>Summary1!L52</f>
        <v>105.68485538001197</v>
      </c>
      <c r="L51" s="136">
        <f>Summary1!M52</f>
        <v>3707682.7185218642</v>
      </c>
      <c r="M51" s="118">
        <f>'[1]On-truck'!M63</f>
        <v>0.55000000000000004</v>
      </c>
      <c r="N51" s="118">
        <f>'[1]On-truck'!N63</f>
        <v>0.44999999999999996</v>
      </c>
      <c r="O51" s="136">
        <f>Summary1!N52</f>
        <v>2409993.7670392119</v>
      </c>
      <c r="P51" s="136">
        <f>Summary1!O52</f>
        <v>1297688.9514826525</v>
      </c>
    </row>
    <row r="52" spans="1:16" x14ac:dyDescent="0.25">
      <c r="A52" s="134">
        <f>'Phase cost, On-truck'!A58</f>
        <v>49</v>
      </c>
      <c r="B52" s="134" t="str">
        <f>'Phase cost, On-truck'!B58</f>
        <v>Ksga'maal</v>
      </c>
      <c r="C52" s="135">
        <f>Summary1!C53+Summary1!G53+Summary1!H53+Summary1!I53</f>
        <v>16.48</v>
      </c>
      <c r="D52" s="135">
        <f>Summary1!D53</f>
        <v>6.1320739028214497</v>
      </c>
      <c r="E52" s="135">
        <f>Summary1!E53</f>
        <v>31.5</v>
      </c>
      <c r="F52" s="135">
        <f>Summary1!J53</f>
        <v>1.5877224176560898</v>
      </c>
      <c r="G52" s="135">
        <f t="shared" si="1"/>
        <v>55.699796320477546</v>
      </c>
      <c r="H52" s="135">
        <f>'[1]On-truck'!BC64</f>
        <v>28.068482825927944</v>
      </c>
      <c r="I52" s="135">
        <f>'[1]On-truck'!BD64</f>
        <v>17.886986168730651</v>
      </c>
      <c r="J52" s="135">
        <f>Summary1!K53</f>
        <v>6.5476476496064953</v>
      </c>
      <c r="K52" s="135">
        <f>Summary1!L53</f>
        <v>93.373243269687677</v>
      </c>
      <c r="L52" s="136">
        <f>Summary1!M53</f>
        <v>2999749.5204632683</v>
      </c>
      <c r="M52" s="118">
        <f>'[1]On-truck'!M64</f>
        <v>0.65</v>
      </c>
      <c r="N52" s="118">
        <f>'[1]On-truck'!N64</f>
        <v>0.35</v>
      </c>
      <c r="O52" s="136">
        <f>Summary1!N53</f>
        <v>1649862.2362547978</v>
      </c>
      <c r="P52" s="136">
        <f>Summary1!O53</f>
        <v>1349887.2842084705</v>
      </c>
    </row>
    <row r="53" spans="1:16" x14ac:dyDescent="0.25">
      <c r="A53" s="134">
        <f>'Phase cost, On-truck'!A59</f>
        <v>50</v>
      </c>
      <c r="B53" s="134" t="str">
        <f>'Phase cost, On-truck'!B59</f>
        <v>Anudol Creek</v>
      </c>
      <c r="C53" s="135">
        <f>Summary1!C54+Summary1!G54+Summary1!H54+Summary1!I54</f>
        <v>16.48</v>
      </c>
      <c r="D53" s="135">
        <f>Summary1!D54</f>
        <v>7.7520169347581662</v>
      </c>
      <c r="E53" s="135">
        <f>Summary1!E54</f>
        <v>46.3</v>
      </c>
      <c r="F53" s="135">
        <f>Summary1!J54</f>
        <v>1.7564057550802714</v>
      </c>
      <c r="G53" s="135">
        <f t="shared" si="1"/>
        <v>72.288422689838441</v>
      </c>
      <c r="H53" s="135">
        <f>'[1]On-truck'!BC65</f>
        <v>24.751214737692649</v>
      </c>
      <c r="I53" s="135">
        <f>'[1]On-truck'!BD65</f>
        <v>20.511919943240457</v>
      </c>
      <c r="J53" s="135">
        <f>Summary1!K54</f>
        <v>7.7125704740280208</v>
      </c>
      <c r="K53" s="135">
        <f>Summary1!L54</f>
        <v>109.09970139937829</v>
      </c>
      <c r="L53" s="136">
        <f>Summary1!M54</f>
        <v>2377632.5672031897</v>
      </c>
      <c r="M53" s="118">
        <f>'[1]On-truck'!M65</f>
        <v>0.65</v>
      </c>
      <c r="N53" s="118">
        <f>'[1]On-truck'!N65</f>
        <v>0.35</v>
      </c>
      <c r="O53" s="136">
        <f>Summary1!N54</f>
        <v>1426579.5403219138</v>
      </c>
      <c r="P53" s="136">
        <f>Summary1!O54</f>
        <v>951053.02688127593</v>
      </c>
    </row>
    <row r="54" spans="1:16" x14ac:dyDescent="0.25">
      <c r="A54" s="134">
        <f>'Phase cost, On-truck'!A60</f>
        <v>51</v>
      </c>
      <c r="B54" s="134" t="str">
        <f>'Phase cost, On-truck'!B60</f>
        <v>Kwinyarh Creek</v>
      </c>
      <c r="C54" s="135">
        <f>Summary1!C55+Summary1!G55+Summary1!H55+Summary1!I55</f>
        <v>16.48</v>
      </c>
      <c r="D54" s="135">
        <f>Summary1!D55</f>
        <v>8.6939502094675891</v>
      </c>
      <c r="E54" s="135">
        <f>Summary1!E55</f>
        <v>33</v>
      </c>
      <c r="F54" s="135">
        <f>Summary1!J55</f>
        <v>1.4774915657962819</v>
      </c>
      <c r="G54" s="135">
        <f t="shared" si="1"/>
        <v>59.651441775263876</v>
      </c>
      <c r="H54" s="135">
        <f>'[1]On-truck'!BC66</f>
        <v>23.015759002398532</v>
      </c>
      <c r="I54" s="135">
        <f>'[1]On-truck'!BD66</f>
        <v>23.781788031475752</v>
      </c>
      <c r="J54" s="135">
        <f>Summary1!K55</f>
        <v>6.773322028846545</v>
      </c>
      <c r="K54" s="135">
        <f>Summary1!L55</f>
        <v>96.419847389428369</v>
      </c>
      <c r="L54" s="136">
        <f>Summary1!M55</f>
        <v>1809225.0042758253</v>
      </c>
      <c r="M54" s="118">
        <f>'[1]On-truck'!M66</f>
        <v>0.55000000000000004</v>
      </c>
      <c r="N54" s="118">
        <f>'[1]On-truck'!N66</f>
        <v>0.44999999999999996</v>
      </c>
      <c r="O54" s="136">
        <f>Summary1!N55</f>
        <v>995073.75235170405</v>
      </c>
      <c r="P54" s="136">
        <f>Summary1!O55</f>
        <v>814151.25192412129</v>
      </c>
    </row>
    <row r="55" spans="1:16" x14ac:dyDescent="0.25">
      <c r="A55" s="134">
        <f>'Phase cost, On-truck'!A61</f>
        <v>52</v>
      </c>
      <c r="B55" s="134" t="str">
        <f>'Phase cost, On-truck'!B61</f>
        <v>Vetter Creek</v>
      </c>
      <c r="C55" s="135">
        <f>Summary1!C56+Summary1!G56+Summary1!H56+Summary1!I56</f>
        <v>16.48</v>
      </c>
      <c r="D55" s="135">
        <f>Summary1!D56</f>
        <v>8.3854887336643049</v>
      </c>
      <c r="E55" s="135">
        <f>Summary1!E56</f>
        <v>37.5</v>
      </c>
      <c r="F55" s="135">
        <f>Summary1!J56</f>
        <v>2.3936660685725979</v>
      </c>
      <c r="G55" s="135">
        <f t="shared" si="1"/>
        <v>64.759154802236907</v>
      </c>
      <c r="H55" s="135">
        <f>'[1]On-truck'!BC67</f>
        <v>18.303846993006992</v>
      </c>
      <c r="I55" s="135">
        <f>'[1]On-truck'!BD67</f>
        <v>31.323325531475753</v>
      </c>
      <c r="J55" s="135">
        <f>Summary1!K56</f>
        <v>6.734807457158233</v>
      </c>
      <c r="K55" s="135">
        <f>Summary1!L56</f>
        <v>95.899900671636146</v>
      </c>
      <c r="L55" s="136">
        <f>Summary1!M56</f>
        <v>973577.74905338476</v>
      </c>
      <c r="M55" s="118">
        <f>'[1]On-truck'!M67</f>
        <v>0.55000000000000004</v>
      </c>
      <c r="N55" s="118">
        <f>'[1]On-truck'!N67</f>
        <v>0.44999999999999996</v>
      </c>
      <c r="O55" s="136">
        <f>Summary1!N56</f>
        <v>535467.76197936165</v>
      </c>
      <c r="P55" s="136">
        <f>Summary1!O56</f>
        <v>438109.98707402311</v>
      </c>
    </row>
    <row r="56" spans="1:16" x14ac:dyDescent="0.25">
      <c r="A56" s="134">
        <f>'Phase cost, On-truck'!A62</f>
        <v>53</v>
      </c>
      <c r="B56" s="134" t="str">
        <f>'Phase cost, On-truck'!B62</f>
        <v>Alder Creek</v>
      </c>
      <c r="C56" s="135">
        <f>Summary1!C57+Summary1!G57+Summary1!H57+Summary1!I57</f>
        <v>16.48</v>
      </c>
      <c r="D56" s="135">
        <f>Summary1!D57</f>
        <v>8.2873247007032216</v>
      </c>
      <c r="E56" s="135">
        <f>Summary1!E57</f>
        <v>47.8</v>
      </c>
      <c r="F56" s="135">
        <f>Summary1!J57</f>
        <v>1.2763241298049077</v>
      </c>
      <c r="G56" s="135">
        <f t="shared" si="1"/>
        <v>73.84364883050813</v>
      </c>
      <c r="H56" s="135">
        <f>'[1]On-truck'!BC68</f>
        <v>11.290299107142859</v>
      </c>
      <c r="I56" s="135">
        <f>'[1]On-truck'!BD68</f>
        <v>8.4611633333333351</v>
      </c>
      <c r="J56" s="135">
        <f>Summary1!K57</f>
        <v>7.0976429879791123</v>
      </c>
      <c r="K56" s="135">
        <f>Summary1!L57</f>
        <v>100.79818033771802</v>
      </c>
      <c r="L56" s="136">
        <f>Summary1!M57</f>
        <v>582613.76159796247</v>
      </c>
      <c r="M56" s="118">
        <f>'[1]On-truck'!M68</f>
        <v>0.55000000000000004</v>
      </c>
      <c r="N56" s="118">
        <f>'[1]On-truck'!N68</f>
        <v>0.44999999999999996</v>
      </c>
      <c r="O56" s="136">
        <f>Summary1!N57</f>
        <v>320437.56887887936</v>
      </c>
      <c r="P56" s="136">
        <f>Summary1!O57</f>
        <v>262176.1927190831</v>
      </c>
    </row>
    <row r="57" spans="1:16" x14ac:dyDescent="0.25">
      <c r="A57" s="134">
        <f>'Phase cost, On-truck'!A63</f>
        <v>54</v>
      </c>
      <c r="B57" s="134" t="str">
        <f>'Phase cost, On-truck'!B63</f>
        <v>Nelson Creek</v>
      </c>
      <c r="C57" s="135">
        <f>Summary1!C58+Summary1!G58+Summary1!H58+Summary1!I58</f>
        <v>16.48</v>
      </c>
      <c r="D57" s="135">
        <f>Summary1!D58</f>
        <v>9.8486974072322102</v>
      </c>
      <c r="E57" s="135">
        <f>Summary1!E58</f>
        <v>46.3</v>
      </c>
      <c r="F57" s="135">
        <f>Summary1!J58</f>
        <v>5.8737028377111322</v>
      </c>
      <c r="G57" s="135">
        <f t="shared" si="1"/>
        <v>78.502400244943345</v>
      </c>
      <c r="H57" s="135">
        <f>'[1]On-truck'!BC69</f>
        <v>21.927705437062937</v>
      </c>
      <c r="I57" s="135">
        <f>'[1]On-truck'!BD69</f>
        <v>39.855212433185166</v>
      </c>
      <c r="J57" s="135">
        <f>Summary1!K58</f>
        <v>7.8421887392681793</v>
      </c>
      <c r="K57" s="135">
        <f>Summary1!L58</f>
        <v>110.84954798012042</v>
      </c>
      <c r="L57" s="136">
        <f>Summary1!M58</f>
        <v>573563.19792424608</v>
      </c>
      <c r="M57" s="118">
        <f>'[1]On-truck'!M69</f>
        <v>0.6</v>
      </c>
      <c r="N57" s="118">
        <f>'[1]On-truck'!N69</f>
        <v>0.4</v>
      </c>
      <c r="O57" s="136">
        <f>Summary1!N58</f>
        <v>372816.07865075994</v>
      </c>
      <c r="P57" s="136">
        <f>Summary1!O58</f>
        <v>200747.11927348611</v>
      </c>
    </row>
    <row r="58" spans="1:16" x14ac:dyDescent="0.25">
      <c r="A58" s="134">
        <f>'Phase cost, On-truck'!A64</f>
        <v>55</v>
      </c>
      <c r="B58" s="134" t="str">
        <f>'Phase cost, On-truck'!B64</f>
        <v>Kitanweliks Creek</v>
      </c>
      <c r="C58" s="135">
        <f>Summary1!C59+Summary1!G59+Summary1!H59+Summary1!I59</f>
        <v>16.48</v>
      </c>
      <c r="D58" s="135">
        <f>Summary1!D59</f>
        <v>5.7663312047686883</v>
      </c>
      <c r="E58" s="135">
        <f>Summary1!E59</f>
        <v>29.25</v>
      </c>
      <c r="F58" s="135">
        <f>Summary1!J59</f>
        <v>3.015947799361705</v>
      </c>
      <c r="G58" s="135">
        <f t="shared" si="1"/>
        <v>54.512279004130392</v>
      </c>
      <c r="H58" s="135">
        <f>'[1]On-truck'!BC70</f>
        <v>15.379476923076925</v>
      </c>
      <c r="I58" s="135">
        <f>'[1]On-truck'!BD70</f>
        <v>25.329280470085475</v>
      </c>
      <c r="J58" s="135">
        <f>Summary1!K59</f>
        <v>5.8239792451011816</v>
      </c>
      <c r="K58" s="135">
        <f>Summary1!L59</f>
        <v>83.603719808865975</v>
      </c>
      <c r="L58" s="136">
        <f>Summary1!M59</f>
        <v>975170.8712965087</v>
      </c>
      <c r="M58" s="118">
        <f>'[1]On-truck'!M70</f>
        <v>0.6</v>
      </c>
      <c r="N58" s="118">
        <f>'[1]On-truck'!N70</f>
        <v>0.4</v>
      </c>
      <c r="O58" s="136">
        <f>Summary1!N59</f>
        <v>633861.06634273066</v>
      </c>
      <c r="P58" s="136">
        <f>Summary1!O59</f>
        <v>341309.80495377805</v>
      </c>
    </row>
    <row r="59" spans="1:16" x14ac:dyDescent="0.25">
      <c r="A59" s="134">
        <f>'Phase cost, On-truck'!A65</f>
        <v>56</v>
      </c>
      <c r="B59" s="134" t="str">
        <f>'Phase cost, On-truck'!B65</f>
        <v>Kiteen River West</v>
      </c>
      <c r="C59" s="135">
        <f>Summary1!C60+Summary1!G60+Summary1!H60+Summary1!I60</f>
        <v>16.48</v>
      </c>
      <c r="D59" s="135">
        <f>Summary1!D60</f>
        <v>7.0059837000539824</v>
      </c>
      <c r="E59" s="135">
        <f>Summary1!E60</f>
        <v>29.25</v>
      </c>
      <c r="F59" s="135">
        <f>Summary1!J60</f>
        <v>2.1308076469931696</v>
      </c>
      <c r="G59" s="135">
        <f t="shared" si="1"/>
        <v>54.866791347047155</v>
      </c>
      <c r="H59" s="135">
        <f>'[1]On-truck'!BC71</f>
        <v>12.197246433566432</v>
      </c>
      <c r="I59" s="135">
        <f>'[1]On-truck'!BD71</f>
        <v>23.365546771978025</v>
      </c>
      <c r="J59" s="135">
        <f>Summary1!K60</f>
        <v>5.8597810730024342</v>
      </c>
      <c r="K59" s="135">
        <f>Summary1!L60</f>
        <v>84.087044485532886</v>
      </c>
      <c r="L59" s="136">
        <f>Summary1!M60</f>
        <v>443302.4153541124</v>
      </c>
      <c r="M59" s="118">
        <f>'[1]On-truck'!M71</f>
        <v>0.6</v>
      </c>
      <c r="N59" s="118">
        <f>'[1]On-truck'!N71</f>
        <v>0.4</v>
      </c>
      <c r="O59" s="136">
        <f>Summary1!N60</f>
        <v>243816.32844476184</v>
      </c>
      <c r="P59" s="136">
        <f>Summary1!O60</f>
        <v>199486.08690935056</v>
      </c>
    </row>
    <row r="60" spans="1:16" x14ac:dyDescent="0.25">
      <c r="A60" s="134">
        <f>'Phase cost, On-truck'!A66</f>
        <v>57</v>
      </c>
      <c r="B60" s="134" t="str">
        <f>'Phase cost, On-truck'!B66</f>
        <v>Grease Trail</v>
      </c>
      <c r="C60" s="135">
        <f>Summary1!C61+Summary1!G61+Summary1!H61+Summary1!I61</f>
        <v>16.48</v>
      </c>
      <c r="D60" s="135">
        <f>Summary1!D61</f>
        <v>5.518661540790859</v>
      </c>
      <c r="E60" s="135">
        <f>Summary1!E61</f>
        <v>27.75</v>
      </c>
      <c r="F60" s="135">
        <f>Summary1!J61</f>
        <v>1.8235348234248827</v>
      </c>
      <c r="G60" s="135">
        <f t="shared" si="1"/>
        <v>51.572196364215742</v>
      </c>
      <c r="H60" s="135">
        <f>'[1]On-truck'!BC72</f>
        <v>14.088380357142858</v>
      </c>
      <c r="I60" s="135">
        <f>'[1]On-truck'!BD72</f>
        <v>25.676932678571429</v>
      </c>
      <c r="J60" s="135">
        <f>Summary1!K61</f>
        <v>5.6603846959626933</v>
      </c>
      <c r="K60" s="135">
        <f>Summary1!L61</f>
        <v>81.395193395496364</v>
      </c>
      <c r="L60" s="136">
        <f>Summary1!M61</f>
        <v>1040712.3586159884</v>
      </c>
      <c r="M60" s="118">
        <f>'[1]On-truck'!M72</f>
        <v>0.55000000000000004</v>
      </c>
      <c r="N60" s="118">
        <f>'[1]On-truck'!N72</f>
        <v>0.44999999999999996</v>
      </c>
      <c r="O60" s="136">
        <f>Summary1!N61</f>
        <v>572391.79723879369</v>
      </c>
      <c r="P60" s="136">
        <f>Summary1!O61</f>
        <v>468320.56137719471</v>
      </c>
    </row>
    <row r="61" spans="1:16" x14ac:dyDescent="0.25">
      <c r="A61" s="134">
        <f>'Phase cost, On-truck'!A67</f>
        <v>58</v>
      </c>
      <c r="B61" s="134" t="str">
        <f>'Phase cost, On-truck'!B67</f>
        <v>Cordella Creek</v>
      </c>
      <c r="C61" s="135">
        <f>Summary1!C62+Summary1!G62+Summary1!H62+Summary1!I62</f>
        <v>16.48</v>
      </c>
      <c r="D61" s="135">
        <f>Summary1!D62</f>
        <v>9.4054951472886348</v>
      </c>
      <c r="E61" s="135">
        <f>Summary1!E62</f>
        <v>47.8</v>
      </c>
      <c r="F61" s="135">
        <f>Summary1!J62</f>
        <v>2.7920714613787996</v>
      </c>
      <c r="G61" s="135">
        <f t="shared" si="1"/>
        <v>76.477566608667431</v>
      </c>
      <c r="H61" s="135">
        <f>'[1]On-truck'!BC73</f>
        <v>13.186426071428571</v>
      </c>
      <c r="I61" s="135">
        <f>'[1]On-truck'!BD73</f>
        <v>24.574544107142863</v>
      </c>
      <c r="J61" s="135">
        <f>Summary1!K62</f>
        <v>6.5211803694076798</v>
      </c>
      <c r="K61" s="135">
        <f>Summary1!L62</f>
        <v>93.015934987003675</v>
      </c>
      <c r="L61" s="136">
        <f>Summary1!M62</f>
        <v>925469.90091480687</v>
      </c>
      <c r="M61" s="118">
        <f>'[1]On-truck'!M73</f>
        <v>0.6</v>
      </c>
      <c r="N61" s="118">
        <f>'[1]On-truck'!N73</f>
        <v>0.4</v>
      </c>
      <c r="O61" s="136">
        <f>Summary1!N62</f>
        <v>509008.44550314383</v>
      </c>
      <c r="P61" s="136">
        <f>Summary1!O62</f>
        <v>416461.45541166305</v>
      </c>
    </row>
    <row r="62" spans="1:16" x14ac:dyDescent="0.25">
      <c r="A62" s="134">
        <f>'Phase cost, On-truck'!A68</f>
        <v>59</v>
      </c>
      <c r="B62" s="134" t="str">
        <f>'Phase cost, On-truck'!B68</f>
        <v>Ksi Matin</v>
      </c>
      <c r="C62" s="135">
        <f>Summary1!C63+Summary1!G63+Summary1!H63+Summary1!I63</f>
        <v>16.48</v>
      </c>
      <c r="D62" s="135">
        <f>Summary1!D63</f>
        <v>8.9122786301887107</v>
      </c>
      <c r="E62" s="135">
        <f>Summary1!E63</f>
        <v>47.8</v>
      </c>
      <c r="F62" s="135">
        <f>Summary1!J63</f>
        <v>1.4197370659922848</v>
      </c>
      <c r="G62" s="135">
        <f t="shared" si="1"/>
        <v>74.61201569618099</v>
      </c>
      <c r="H62" s="135">
        <f>'[1]On-truck'!BC74</f>
        <v>9.0966524999999994</v>
      </c>
      <c r="I62" s="135">
        <f>'[1]On-truck'!BD74</f>
        <v>19.575931964285715</v>
      </c>
      <c r="J62" s="135">
        <f>Summary1!K63</f>
        <v>7.8984579145354248</v>
      </c>
      <c r="K62" s="135">
        <f>Summary1!L63</f>
        <v>111.60918184622824</v>
      </c>
      <c r="L62" s="136">
        <f>Summary1!M63</f>
        <v>1677401.9346451699</v>
      </c>
      <c r="M62" s="118">
        <f>'[1]On-truck'!M74</f>
        <v>0.65</v>
      </c>
      <c r="N62" s="118">
        <f>'[1]On-truck'!N74</f>
        <v>0.35</v>
      </c>
      <c r="O62" s="136">
        <f>Summary1!N63</f>
        <v>1006441.1607871018</v>
      </c>
      <c r="P62" s="136">
        <f>Summary1!O63</f>
        <v>670960.77385806805</v>
      </c>
    </row>
    <row r="63" spans="1:16" x14ac:dyDescent="0.25">
      <c r="A63" s="134">
        <f>'Phase cost, On-truck'!A69</f>
        <v>60</v>
      </c>
      <c r="B63" s="134" t="str">
        <f>'Phase cost, On-truck'!B69</f>
        <v>May Creek</v>
      </c>
      <c r="C63" s="135">
        <f>Summary1!C64+Summary1!G64+Summary1!H64+Summary1!I64</f>
        <v>16.48</v>
      </c>
      <c r="D63" s="135">
        <f>Summary1!D64</f>
        <v>8.9541027787432803</v>
      </c>
      <c r="E63" s="135">
        <f>Summary1!E64</f>
        <v>47.8</v>
      </c>
      <c r="F63" s="135">
        <f>Summary1!J64</f>
        <v>1.3363425632918617</v>
      </c>
      <c r="G63" s="135">
        <f t="shared" si="1"/>
        <v>74.570445342035143</v>
      </c>
      <c r="H63" s="135">
        <f>'[1]On-truck'!BC75</f>
        <v>7.5466725000000006</v>
      </c>
      <c r="I63" s="135">
        <f>'[1]On-truck'!BD75</f>
        <v>17.681511964285715</v>
      </c>
      <c r="J63" s="135">
        <f>Summary1!K64</f>
        <v>7.1159874947132389</v>
      </c>
      <c r="K63" s="135">
        <f>Summary1!L64</f>
        <v>101.04583117862873</v>
      </c>
      <c r="L63" s="136">
        <f>Summary1!M64</f>
        <v>653199.17673792783</v>
      </c>
      <c r="M63" s="118">
        <f>'[1]On-truck'!M75</f>
        <v>0.55000000000000004</v>
      </c>
      <c r="N63" s="118">
        <f>'[1]On-truck'!N75</f>
        <v>0.44999999999999996</v>
      </c>
      <c r="O63" s="136">
        <f>Summary1!N64</f>
        <v>391919.50604275666</v>
      </c>
      <c r="P63" s="136">
        <f>Summary1!O64</f>
        <v>261279.67069517114</v>
      </c>
    </row>
    <row r="64" spans="1:16" x14ac:dyDescent="0.25">
      <c r="A64" s="134">
        <f>'Phase cost, On-truck'!A70</f>
        <v>61</v>
      </c>
      <c r="B64" s="134" t="str">
        <f>'Phase cost, On-truck'!B70</f>
        <v>Cedar River Lower</v>
      </c>
      <c r="C64" s="135">
        <f>Summary1!C65+Summary1!G65+Summary1!H65+Summary1!I65</f>
        <v>16.48</v>
      </c>
      <c r="D64" s="135">
        <f>Summary1!D65</f>
        <v>8.014988935691969</v>
      </c>
      <c r="E64" s="135">
        <f>Summary1!E65</f>
        <v>33</v>
      </c>
      <c r="F64" s="135">
        <f>Summary1!J65</f>
        <v>1.1218046537408686</v>
      </c>
      <c r="G64" s="135">
        <f t="shared" si="1"/>
        <v>58.616793589432831</v>
      </c>
      <c r="H64" s="135">
        <f>'[1]On-truck'!BC76</f>
        <v>10.329724315684315</v>
      </c>
      <c r="I64" s="135">
        <f>'[1]On-truck'!BD76</f>
        <v>21.083019739010993</v>
      </c>
      <c r="J64" s="135">
        <f>Summary1!K65</f>
        <v>5.624108812669113</v>
      </c>
      <c r="K64" s="135">
        <f>Summary1!L65</f>
        <v>80.905468971033017</v>
      </c>
      <c r="L64" s="136">
        <f>Summary1!M65</f>
        <v>1074656.872309671</v>
      </c>
      <c r="M64" s="118">
        <f>'[1]On-truck'!M76</f>
        <v>0.55000000000000004</v>
      </c>
      <c r="N64" s="118">
        <f>'[1]On-truck'!N76</f>
        <v>0.44999999999999996</v>
      </c>
      <c r="O64" s="136">
        <f>Summary1!N65</f>
        <v>644794.12338580261</v>
      </c>
      <c r="P64" s="136">
        <f>Summary1!O65</f>
        <v>429862.74892386841</v>
      </c>
    </row>
    <row r="65" spans="1:16" x14ac:dyDescent="0.25">
      <c r="A65" s="134">
        <f>'Phase cost, On-truck'!A71</f>
        <v>62</v>
      </c>
      <c r="B65" s="134" t="str">
        <f>'Phase cost, On-truck'!B71</f>
        <v>Kitsumkalum River Upper</v>
      </c>
      <c r="C65" s="135">
        <f>Summary1!C66+Summary1!G66+Summary1!H66+Summary1!I66</f>
        <v>16.48</v>
      </c>
      <c r="D65" s="135">
        <f>Summary1!D66</f>
        <v>7.9410630167542946</v>
      </c>
      <c r="E65" s="135">
        <f>Summary1!E66</f>
        <v>46.3</v>
      </c>
      <c r="F65" s="135">
        <f>Summary1!J66</f>
        <v>0.94579113352267996</v>
      </c>
      <c r="G65" s="135">
        <f t="shared" si="1"/>
        <v>71.666854150276976</v>
      </c>
      <c r="H65" s="135">
        <f>'[1]On-truck'!BC77</f>
        <v>10.329724315684315</v>
      </c>
      <c r="I65" s="135">
        <f>'[1]On-truck'!BD77</f>
        <v>21.083019739010993</v>
      </c>
      <c r="J65" s="135">
        <f>Summary1!K66</f>
        <v>6.8792066441650155</v>
      </c>
      <c r="K65" s="135">
        <f>Summary1!L66</f>
        <v>97.8492896962277</v>
      </c>
      <c r="L65" s="136">
        <f>Summary1!M66</f>
        <v>1387248.2523492221</v>
      </c>
      <c r="M65" s="118">
        <f>'[1]On-truck'!M77</f>
        <v>0.65</v>
      </c>
      <c r="N65" s="118">
        <f>'[1]On-truck'!N77</f>
        <v>0.35</v>
      </c>
      <c r="O65" s="136">
        <f>Summary1!N66</f>
        <v>762986.53879207221</v>
      </c>
      <c r="P65" s="136">
        <f>Summary1!O66</f>
        <v>624261.71355714987</v>
      </c>
    </row>
    <row r="66" spans="1:16" x14ac:dyDescent="0.25">
      <c r="A66" s="134">
        <f>'Phase cost, On-truck'!A72</f>
        <v>63</v>
      </c>
      <c r="B66" s="134" t="str">
        <f>'Phase cost, On-truck'!B72</f>
        <v>Mayo Creek</v>
      </c>
      <c r="C66" s="135">
        <f>Summary1!C67+Summary1!G67+Summary1!H67+Summary1!I67</f>
        <v>16.48</v>
      </c>
      <c r="D66" s="135">
        <f>Summary1!D67</f>
        <v>7.7845258352088509</v>
      </c>
      <c r="E66" s="135">
        <f>Summary1!E67</f>
        <v>47.8</v>
      </c>
      <c r="F66" s="135">
        <f>Summary1!J67</f>
        <v>1.341413090536181</v>
      </c>
      <c r="G66" s="135">
        <f t="shared" si="1"/>
        <v>73.405938925745033</v>
      </c>
      <c r="H66" s="135">
        <f>'[1]On-truck'!BC78</f>
        <v>9.4638823426573442</v>
      </c>
      <c r="I66" s="135">
        <f>'[1]On-truck'!BD78</f>
        <v>20.024768438644692</v>
      </c>
      <c r="J66" s="135">
        <f>Summary1!K67</f>
        <v>6.8934089769167466</v>
      </c>
      <c r="K66" s="135">
        <f>Summary1!L67</f>
        <v>98.041021188376078</v>
      </c>
      <c r="L66" s="136">
        <f>Summary1!M67</f>
        <v>584795.9516507634</v>
      </c>
      <c r="M66" s="118">
        <f>'[1]On-truck'!M78</f>
        <v>0.65</v>
      </c>
      <c r="N66" s="118">
        <f>'[1]On-truck'!N78</f>
        <v>0.35</v>
      </c>
      <c r="O66" s="136">
        <f>Summary1!N67</f>
        <v>350877.57099045801</v>
      </c>
      <c r="P66" s="136">
        <f>Summary1!O67</f>
        <v>233918.38066030538</v>
      </c>
    </row>
    <row r="67" spans="1:16" x14ac:dyDescent="0.25">
      <c r="A67" s="134">
        <f>'Phase cost, On-truck'!A73</f>
        <v>64</v>
      </c>
      <c r="B67" s="134" t="str">
        <f>'Phase cost, On-truck'!B73</f>
        <v>Nelson River</v>
      </c>
      <c r="C67" s="135">
        <f>Summary1!C68+Summary1!G68+Summary1!H68+Summary1!I68</f>
        <v>16.48</v>
      </c>
      <c r="D67" s="135">
        <f>Summary1!D68</f>
        <v>7.1067255872829334</v>
      </c>
      <c r="E67" s="135">
        <f>Summary1!E68</f>
        <v>41.8</v>
      </c>
      <c r="F67" s="135">
        <f>Summary1!J68</f>
        <v>0.94721132516770001</v>
      </c>
      <c r="G67" s="135">
        <f t="shared" si="1"/>
        <v>66.333936912450625</v>
      </c>
      <c r="H67" s="135">
        <f>'[1]On-truck'!BC79</f>
        <v>10.283342387218045</v>
      </c>
      <c r="I67" s="135">
        <f>'[1]On-truck'!BD79</f>
        <v>19.631102937552217</v>
      </c>
      <c r="J67" s="135">
        <f>Summary1!K68</f>
        <v>5.92946697799605</v>
      </c>
      <c r="K67" s="135">
        <f>Summary1!L68</f>
        <v>85.027804202946697</v>
      </c>
      <c r="L67" s="136">
        <f>Summary1!M68</f>
        <v>1050308.0773004224</v>
      </c>
      <c r="M67" s="118">
        <f>'[1]On-truck'!M79</f>
        <v>0.55000000000000004</v>
      </c>
      <c r="N67" s="118">
        <f>'[1]On-truck'!N79</f>
        <v>0.44999999999999996</v>
      </c>
      <c r="O67" s="136">
        <f>Summary1!N68</f>
        <v>682700.25024527451</v>
      </c>
      <c r="P67" s="136">
        <f>Summary1!O68</f>
        <v>367607.82705514779</v>
      </c>
    </row>
    <row r="68" spans="1:16" x14ac:dyDescent="0.25">
      <c r="A68" s="134">
        <f>'Phase cost, On-truck'!A74</f>
        <v>65</v>
      </c>
      <c r="B68" s="134" t="str">
        <f>'Phase cost, On-truck'!B74</f>
        <v>Erlandsen Creek</v>
      </c>
      <c r="C68" s="135">
        <f>Summary1!C69+Summary1!G69+Summary1!H69+Summary1!I69</f>
        <v>16.48</v>
      </c>
      <c r="D68" s="135">
        <f>Summary1!D69</f>
        <v>7.1198844875702409</v>
      </c>
      <c r="E68" s="135">
        <f>Summary1!E69</f>
        <v>41.8</v>
      </c>
      <c r="F68" s="135">
        <f>Summary1!J69</f>
        <v>0.88784527423851145</v>
      </c>
      <c r="G68" s="135">
        <f t="shared" si="1"/>
        <v>66.287729761808748</v>
      </c>
      <c r="H68" s="135">
        <f>'[1]On-truck'!BC80</f>
        <v>10.068772744360903</v>
      </c>
      <c r="I68" s="135">
        <f>'[1]On-truck'!BD80</f>
        <v>19.36885115183793</v>
      </c>
      <c r="J68" s="135">
        <f>Summary1!K69</f>
        <v>5.8732064016589858</v>
      </c>
      <c r="K68" s="135">
        <f>Summary1!L69</f>
        <v>84.268286422396315</v>
      </c>
      <c r="L68" s="136">
        <f>Summary1!M69</f>
        <v>451328.56475428637</v>
      </c>
      <c r="M68" s="118">
        <f>'[1]On-truck'!M80</f>
        <v>0.6</v>
      </c>
      <c r="N68" s="118">
        <f>'[1]On-truck'!N80</f>
        <v>0.4</v>
      </c>
      <c r="O68" s="136">
        <f>Summary1!N69</f>
        <v>248230.71061485753</v>
      </c>
      <c r="P68" s="136">
        <f>Summary1!O69</f>
        <v>203097.85413942885</v>
      </c>
    </row>
    <row r="69" spans="1:16" x14ac:dyDescent="0.25">
      <c r="A69" s="134">
        <f>'Phase cost, On-truck'!A75</f>
        <v>66</v>
      </c>
      <c r="B69" s="134" t="str">
        <f>'Phase cost, On-truck'!B75</f>
        <v>Little Cedar River</v>
      </c>
      <c r="C69" s="135">
        <f>Summary1!C70+Summary1!G70+Summary1!H70+Summary1!I70</f>
        <v>16.48</v>
      </c>
      <c r="D69" s="135">
        <f>Summary1!D70</f>
        <v>7.4580406995298238</v>
      </c>
      <c r="E69" s="135">
        <f>Summary1!E70</f>
        <v>41.8</v>
      </c>
      <c r="F69" s="135">
        <f>Summary1!J70</f>
        <v>1.1287083046583541</v>
      </c>
      <c r="G69" s="135">
        <f t="shared" si="1"/>
        <v>66.866749004188179</v>
      </c>
      <c r="H69" s="135">
        <f>'[1]On-truck'!BC81</f>
        <v>15.362064495798322</v>
      </c>
      <c r="I69" s="135">
        <f>'[1]On-truck'!BD81</f>
        <v>25.838429959150332</v>
      </c>
      <c r="J69" s="135">
        <f>Summary1!K70</f>
        <v>6.1644365008295594</v>
      </c>
      <c r="K69" s="135">
        <f>Summary1!L70</f>
        <v>88.199892761199067</v>
      </c>
      <c r="L69" s="136">
        <f>Summary1!M70</f>
        <v>250861.29727008918</v>
      </c>
      <c r="M69" s="118">
        <f>'[1]On-truck'!M81</f>
        <v>0.4</v>
      </c>
      <c r="N69" s="118">
        <f>'[1]On-truck'!N81</f>
        <v>0.6</v>
      </c>
      <c r="O69" s="136">
        <f>Summary1!N70</f>
        <v>137973.71349854907</v>
      </c>
      <c r="P69" s="136">
        <f>Summary1!O70</f>
        <v>112887.58377154013</v>
      </c>
    </row>
    <row r="70" spans="1:16" x14ac:dyDescent="0.25">
      <c r="A70" s="134">
        <f>'Phase cost, On-truck'!A76</f>
        <v>67</v>
      </c>
      <c r="B70" s="134" t="str">
        <f>'Phase cost, On-truck'!B76</f>
        <v>Clear Creek</v>
      </c>
      <c r="C70" s="135">
        <f>Summary1!C71+Summary1!G71+Summary1!H71+Summary1!I71</f>
        <v>16.48</v>
      </c>
      <c r="D70" s="135">
        <f>Summary1!D71</f>
        <v>7.6380128588640899</v>
      </c>
      <c r="E70" s="135">
        <f>Summary1!E71</f>
        <v>34.5</v>
      </c>
      <c r="F70" s="135">
        <f>Summary1!J71</f>
        <v>1.2133611595871188</v>
      </c>
      <c r="G70" s="135">
        <f t="shared" ref="G70:G101" si="2">F70+E70+D70+C70</f>
        <v>59.8313740184512</v>
      </c>
      <c r="H70" s="135">
        <f>'[1]On-truck'!BC82</f>
        <v>10.068772744360903</v>
      </c>
      <c r="I70" s="135">
        <f>'[1]On-truck'!BD82</f>
        <v>19.36885115183793</v>
      </c>
      <c r="J70" s="135">
        <f>Summary1!K71</f>
        <v>5.5155801385839895</v>
      </c>
      <c r="K70" s="135">
        <f>Summary1!L71</f>
        <v>79.440331870883853</v>
      </c>
      <c r="L70" s="136">
        <f>Summary1!M71</f>
        <v>629833.68589999597</v>
      </c>
      <c r="M70" s="118">
        <f>'[1]On-truck'!M82</f>
        <v>0.5</v>
      </c>
      <c r="N70" s="118">
        <f>'[1]On-truck'!N82</f>
        <v>0.5</v>
      </c>
      <c r="O70" s="136">
        <f>Summary1!N71</f>
        <v>409391.89583499741</v>
      </c>
      <c r="P70" s="136">
        <f>Summary1!O71</f>
        <v>220441.79006499858</v>
      </c>
    </row>
    <row r="71" spans="1:16" x14ac:dyDescent="0.25">
      <c r="A71" s="134">
        <f>'Phase cost, On-truck'!A77</f>
        <v>68</v>
      </c>
      <c r="B71" s="134" t="str">
        <f>'Phase cost, On-truck'!B77</f>
        <v>Maroon Creek</v>
      </c>
      <c r="C71" s="135">
        <f>Summary1!C72+Summary1!G72+Summary1!H72+Summary1!I72</f>
        <v>16.48</v>
      </c>
      <c r="D71" s="135">
        <f>Summary1!D72</f>
        <v>7.6147346424874813</v>
      </c>
      <c r="E71" s="135">
        <f>Summary1!E72</f>
        <v>46.3</v>
      </c>
      <c r="F71" s="135">
        <f>Summary1!J72</f>
        <v>1.6095841297738407</v>
      </c>
      <c r="G71" s="135">
        <f t="shared" si="2"/>
        <v>72.004318772261328</v>
      </c>
      <c r="H71" s="135">
        <f>'[1]On-truck'!BC83</f>
        <v>9.3923872180451138</v>
      </c>
      <c r="I71" s="135">
        <f>'[1]On-truck'!BD83</f>
        <v>18.542157730785298</v>
      </c>
      <c r="J71" s="135">
        <f>Summary1!K72</f>
        <v>6.4147608998811378</v>
      </c>
      <c r="K71" s="135">
        <f>Summary1!L72</f>
        <v>91.579272148395376</v>
      </c>
      <c r="L71" s="136">
        <f>Summary1!M72</f>
        <v>433043.50617689663</v>
      </c>
      <c r="M71" s="118">
        <f>'[1]On-truck'!M83</f>
        <v>0.6</v>
      </c>
      <c r="N71" s="118">
        <f>'[1]On-truck'!N83</f>
        <v>0.4</v>
      </c>
      <c r="O71" s="136">
        <f>Summary1!N72</f>
        <v>281478.27901498281</v>
      </c>
      <c r="P71" s="136">
        <f>Summary1!O72</f>
        <v>151565.22716191382</v>
      </c>
    </row>
    <row r="72" spans="1:16" x14ac:dyDescent="0.25">
      <c r="A72" s="134">
        <f>'Phase cost, On-truck'!A78</f>
        <v>69</v>
      </c>
      <c r="B72" s="134" t="str">
        <f>'Phase cost, On-truck'!B78</f>
        <v>Fiddler Creek</v>
      </c>
      <c r="C72" s="135">
        <f>Summary1!C73+Summary1!G73+Summary1!H73+Summary1!I73</f>
        <v>16.48</v>
      </c>
      <c r="D72" s="135">
        <f>Summary1!D73</f>
        <v>8.4191552961955765</v>
      </c>
      <c r="E72" s="135">
        <f>Summary1!E73</f>
        <v>43.3</v>
      </c>
      <c r="F72" s="135">
        <f>Summary1!J73</f>
        <v>1.1931049460644523</v>
      </c>
      <c r="G72" s="135">
        <f t="shared" si="2"/>
        <v>69.392260242260022</v>
      </c>
      <c r="H72" s="135">
        <f>'[1]On-truck'!BC84</f>
        <v>10.169074530075187</v>
      </c>
      <c r="I72" s="135">
        <f>'[1]On-truck'!BD84</f>
        <v>19.4914422232665</v>
      </c>
      <c r="J72" s="135">
        <f>Summary1!K73</f>
        <v>6.3121675901702758</v>
      </c>
      <c r="K72" s="135">
        <f>Summary1!L73</f>
        <v>90.194262467298728</v>
      </c>
      <c r="L72" s="136">
        <f>Summary1!M73</f>
        <v>1910093.7672138643</v>
      </c>
      <c r="M72" s="118">
        <f>'[1]On-truck'!M84</f>
        <v>0.6</v>
      </c>
      <c r="N72" s="118">
        <f>'[1]On-truck'!N84</f>
        <v>0.4</v>
      </c>
      <c r="O72" s="136">
        <f>Summary1!N73</f>
        <v>1050551.5719676255</v>
      </c>
      <c r="P72" s="136">
        <f>Summary1!O73</f>
        <v>859542.19524623884</v>
      </c>
    </row>
    <row r="73" spans="1:16" x14ac:dyDescent="0.25">
      <c r="A73" s="134">
        <f>'Phase cost, On-truck'!A79</f>
        <v>70</v>
      </c>
      <c r="B73" s="134" t="str">
        <f>'Phase cost, On-truck'!B79</f>
        <v>Little Oliver Creek</v>
      </c>
      <c r="C73" s="135">
        <f>Summary1!C74+Summary1!G74+Summary1!H74+Summary1!I74</f>
        <v>16.48</v>
      </c>
      <c r="D73" s="135">
        <f>Summary1!D74</f>
        <v>8.8674598434390681</v>
      </c>
      <c r="E73" s="135">
        <f>Summary1!E74</f>
        <v>37.5</v>
      </c>
      <c r="F73" s="135">
        <f>Summary1!J74</f>
        <v>2.0723380711415986</v>
      </c>
      <c r="G73" s="135">
        <f t="shared" si="2"/>
        <v>64.91979791458067</v>
      </c>
      <c r="H73" s="135">
        <f>'[1]On-truck'!BC85</f>
        <v>9.4015248251748247</v>
      </c>
      <c r="I73" s="135">
        <f>'[1]On-truck'!BD85</f>
        <v>19.948553695054944</v>
      </c>
      <c r="J73" s="135">
        <f>Summary1!K74</f>
        <v>5.8982881617545901</v>
      </c>
      <c r="K73" s="135">
        <f>Summary1!L74</f>
        <v>84.606890183686971</v>
      </c>
      <c r="L73" s="136">
        <f>Summary1!M74</f>
        <v>340035.22702366736</v>
      </c>
      <c r="M73" s="118">
        <f>'[1]On-truck'!M85</f>
        <v>0.65</v>
      </c>
      <c r="N73" s="118">
        <f>'[1]On-truck'!N85</f>
        <v>0.35</v>
      </c>
      <c r="O73" s="136">
        <f>Summary1!N74</f>
        <v>204021.13621420041</v>
      </c>
      <c r="P73" s="136">
        <f>Summary1!O74</f>
        <v>136014.09080946696</v>
      </c>
    </row>
    <row r="74" spans="1:16" x14ac:dyDescent="0.25">
      <c r="A74" s="134">
        <f>'Phase cost, On-truck'!A80</f>
        <v>71</v>
      </c>
      <c r="B74" s="134" t="str">
        <f>'Phase cost, On-truck'!B80</f>
        <v>Treasure Creek</v>
      </c>
      <c r="C74" s="135">
        <f>Summary1!C75+Summary1!G75+Summary1!H75+Summary1!I75</f>
        <v>16.48</v>
      </c>
      <c r="D74" s="135">
        <f>Summary1!D75</f>
        <v>8.4350770381739419</v>
      </c>
      <c r="E74" s="135">
        <f>Summary1!E75</f>
        <v>37.5</v>
      </c>
      <c r="F74" s="135">
        <f>Summary1!J75</f>
        <v>1.2918169056252418</v>
      </c>
      <c r="G74" s="135">
        <f t="shared" si="2"/>
        <v>63.706893943799187</v>
      </c>
      <c r="H74" s="135">
        <f>'[1]On-truck'!BC86</f>
        <v>7.5319180069930072</v>
      </c>
      <c r="I74" s="135">
        <f>'[1]On-truck'!BD86</f>
        <v>17.663478695054948</v>
      </c>
      <c r="J74" s="135">
        <f>Summary1!K75</f>
        <v>6.4299822174086971</v>
      </c>
      <c r="K74" s="135">
        <f>Summary1!L75</f>
        <v>91.784759935017405</v>
      </c>
      <c r="L74" s="136">
        <f>Summary1!M75</f>
        <v>3419865.3220652663</v>
      </c>
      <c r="M74" s="118">
        <f>'[1]On-truck'!M86</f>
        <v>0.65</v>
      </c>
      <c r="N74" s="118">
        <f>'[1]On-truck'!N86</f>
        <v>0.35</v>
      </c>
      <c r="O74" s="136">
        <f>Summary1!N75</f>
        <v>1367946.1288261067</v>
      </c>
      <c r="P74" s="136">
        <f>Summary1!O75</f>
        <v>2051919.1932391596</v>
      </c>
    </row>
    <row r="75" spans="1:16" x14ac:dyDescent="0.25">
      <c r="A75" s="134">
        <f>'Phase cost, On-truck'!A81</f>
        <v>72</v>
      </c>
      <c r="B75" s="134" t="str">
        <f>'Phase cost, On-truck'!B81</f>
        <v>Legate Creek</v>
      </c>
      <c r="C75" s="135">
        <f>Summary1!C76+Summary1!G76+Summary1!H76+Summary1!I76</f>
        <v>16.48</v>
      </c>
      <c r="D75" s="135">
        <f>Summary1!D76</f>
        <v>8.9628376326690624</v>
      </c>
      <c r="E75" s="135">
        <f>Summary1!E76</f>
        <v>47.8</v>
      </c>
      <c r="F75" s="135">
        <f>Summary1!J76</f>
        <v>1.1524446859867248</v>
      </c>
      <c r="G75" s="135">
        <f t="shared" si="2"/>
        <v>74.395282318655788</v>
      </c>
      <c r="H75" s="135">
        <f>'[1]On-truck'!BC87</f>
        <v>9.3135075000000001</v>
      </c>
      <c r="I75" s="135">
        <f>'[1]On-truck'!BD87</f>
        <v>19.22543529761905</v>
      </c>
      <c r="J75" s="135">
        <f>Summary1!K76</f>
        <v>6.730727541340416</v>
      </c>
      <c r="K75" s="135">
        <f>Summary1!L76</f>
        <v>95.844821808095617</v>
      </c>
      <c r="L75" s="136">
        <f>Summary1!M76</f>
        <v>814302.48378746666</v>
      </c>
      <c r="M75" s="118">
        <f>'[1]On-truck'!M87</f>
        <v>0.65</v>
      </c>
      <c r="N75" s="118">
        <f>'[1]On-truck'!N87</f>
        <v>0.35</v>
      </c>
      <c r="O75" s="136">
        <f>Summary1!N76</f>
        <v>407151.24189373333</v>
      </c>
      <c r="P75" s="136">
        <f>Summary1!O76</f>
        <v>407151.24189373333</v>
      </c>
    </row>
    <row r="76" spans="1:16" x14ac:dyDescent="0.25">
      <c r="A76" s="134">
        <f>'Phase cost, On-truck'!A82</f>
        <v>73</v>
      </c>
      <c r="B76" s="134" t="str">
        <f>'Phase cost, On-truck'!B82</f>
        <v>Chimdemash Creek</v>
      </c>
      <c r="C76" s="135">
        <f>Summary1!C77+Summary1!G77+Summary1!H77+Summary1!I77</f>
        <v>16.48</v>
      </c>
      <c r="D76" s="135">
        <f>Summary1!D77</f>
        <v>9.5730707102680448</v>
      </c>
      <c r="E76" s="135">
        <f>Summary1!E77</f>
        <v>47.8</v>
      </c>
      <c r="F76" s="135">
        <f>Summary1!J77</f>
        <v>1.3194016402026576</v>
      </c>
      <c r="G76" s="135">
        <f t="shared" si="2"/>
        <v>75.172472350470699</v>
      </c>
      <c r="H76" s="135">
        <f>'[1]On-truck'!BC88</f>
        <v>12.912350840336135</v>
      </c>
      <c r="I76" s="135">
        <f>'[1]On-truck'!BD88</f>
        <v>22.844335491363218</v>
      </c>
      <c r="J76" s="135">
        <f>Summary1!K77</f>
        <v>6.6595814218889506</v>
      </c>
      <c r="K76" s="135">
        <f>Summary1!L77</f>
        <v>94.884349195500832</v>
      </c>
      <c r="L76" s="136">
        <f>Summary1!M77</f>
        <v>571758.96938848356</v>
      </c>
      <c r="M76" s="118">
        <f>'[1]On-truck'!M88</f>
        <v>0.55000000000000004</v>
      </c>
      <c r="N76" s="118">
        <f>'[1]On-truck'!N88</f>
        <v>0.44999999999999996</v>
      </c>
      <c r="O76" s="136">
        <f>Summary1!N77</f>
        <v>343055.38163309015</v>
      </c>
      <c r="P76" s="136">
        <f>Summary1!O77</f>
        <v>228703.58775539344</v>
      </c>
    </row>
    <row r="77" spans="1:16" x14ac:dyDescent="0.25">
      <c r="A77" s="134">
        <f>'Phase cost, On-truck'!A83</f>
        <v>74</v>
      </c>
      <c r="B77" s="134" t="str">
        <f>'Phase cost, On-truck'!B83</f>
        <v>Hardscrabble Creek</v>
      </c>
      <c r="C77" s="135">
        <f>Summary1!C78+Summary1!G78+Summary1!H78+Summary1!I78</f>
        <v>16.48</v>
      </c>
      <c r="D77" s="135">
        <f>Summary1!D78</f>
        <v>9.4865435724877507</v>
      </c>
      <c r="E77" s="135">
        <f>Summary1!E78</f>
        <v>47.8</v>
      </c>
      <c r="F77" s="135">
        <f>Summary1!J78</f>
        <v>1.01076776522856</v>
      </c>
      <c r="G77" s="135">
        <f t="shared" si="2"/>
        <v>74.777311337716313</v>
      </c>
      <c r="H77" s="135">
        <f>'[1]On-truck'!BC89</f>
        <v>10.784578781512606</v>
      </c>
      <c r="I77" s="135">
        <f>'[1]On-truck'!BD89</f>
        <v>20.243725197245571</v>
      </c>
      <c r="J77" s="135">
        <f>Summary1!K78</f>
        <v>6.6956266356054419</v>
      </c>
      <c r="K77" s="135">
        <f>Summary1!L78</f>
        <v>95.370959580673457</v>
      </c>
      <c r="L77" s="136">
        <f>Summary1!M78</f>
        <v>974238.68955429725</v>
      </c>
      <c r="M77" s="118">
        <f>'[1]On-truck'!M89</f>
        <v>0.55000000000000004</v>
      </c>
      <c r="N77" s="118">
        <f>'[1]On-truck'!N89</f>
        <v>0.44999999999999996</v>
      </c>
      <c r="O77" s="136">
        <f>Summary1!N78</f>
        <v>584543.21373257833</v>
      </c>
      <c r="P77" s="136">
        <f>Summary1!O78</f>
        <v>389695.47582171892</v>
      </c>
    </row>
    <row r="78" spans="1:16" x14ac:dyDescent="0.25">
      <c r="A78" s="134">
        <f>'Phase cost, On-truck'!A84</f>
        <v>75</v>
      </c>
      <c r="B78" s="134" t="str">
        <f>'Phase cost, On-truck'!B84</f>
        <v>Goat Creek</v>
      </c>
      <c r="C78" s="135">
        <f>Summary1!C79+Summary1!G79+Summary1!H79+Summary1!I79</f>
        <v>16.48</v>
      </c>
      <c r="D78" s="135">
        <f>Summary1!D79</f>
        <v>9.6942350280679275</v>
      </c>
      <c r="E78" s="135">
        <f>Summary1!E79</f>
        <v>47.8</v>
      </c>
      <c r="F78" s="135">
        <f>Summary1!J79</f>
        <v>1.7279279327229711</v>
      </c>
      <c r="G78" s="135">
        <f t="shared" si="2"/>
        <v>75.702162960790901</v>
      </c>
      <c r="H78" s="135">
        <f>'[1]On-truck'!BC90</f>
        <v>13.374699999999999</v>
      </c>
      <c r="I78" s="135">
        <f>'[1]On-truck'!BD90</f>
        <v>23.409428908730163</v>
      </c>
      <c r="J78" s="135">
        <f>Summary1!K79</f>
        <v>6.7052118312339024</v>
      </c>
      <c r="K78" s="135">
        <f>Summary1!L79</f>
        <v>95.500359721657659</v>
      </c>
      <c r="L78" s="136">
        <f>Summary1!M79</f>
        <v>217254.19311988013</v>
      </c>
      <c r="M78" s="118">
        <f>'[1]On-truck'!M90</f>
        <v>0.6</v>
      </c>
      <c r="N78" s="118">
        <f>'[1]On-truck'!N90</f>
        <v>0.4</v>
      </c>
      <c r="O78" s="136">
        <f>Summary1!N79</f>
        <v>141215.2255279221</v>
      </c>
      <c r="P78" s="136">
        <f>Summary1!O79</f>
        <v>76038.967591958048</v>
      </c>
    </row>
    <row r="79" spans="1:16" x14ac:dyDescent="0.25">
      <c r="A79" s="134">
        <f>'Phase cost, On-truck'!A85</f>
        <v>76</v>
      </c>
      <c r="B79" s="134" t="str">
        <f>'Phase cost, On-truck'!B85</f>
        <v>Lean-to Creek</v>
      </c>
      <c r="C79" s="135">
        <f>Summary1!C80+Summary1!G80+Summary1!H80+Summary1!I80</f>
        <v>16.48</v>
      </c>
      <c r="D79" s="135">
        <f>Summary1!D80</f>
        <v>9.0807750491933703</v>
      </c>
      <c r="E79" s="135">
        <f>Summary1!E80</f>
        <v>47.8</v>
      </c>
      <c r="F79" s="135">
        <f>Summary1!J80</f>
        <v>1.1000459050902949</v>
      </c>
      <c r="G79" s="135">
        <f t="shared" si="2"/>
        <v>74.460820954283662</v>
      </c>
      <c r="H79" s="135">
        <f>'[1]On-truck'!BC91</f>
        <v>10.871641428571431</v>
      </c>
      <c r="I79" s="135">
        <f>'[1]On-truck'!BD91</f>
        <v>20.350135099206355</v>
      </c>
      <c r="J79" s="135">
        <f>Summary1!K80</f>
        <v>6.4447028161678679</v>
      </c>
      <c r="K79" s="135">
        <f>Summary1!L80</f>
        <v>91.983488018266229</v>
      </c>
      <c r="L79" s="136">
        <f>Summary1!M80</f>
        <v>729453.48109345126</v>
      </c>
      <c r="M79" s="118">
        <f>'[1]On-truck'!M91</f>
        <v>0.6</v>
      </c>
      <c r="N79" s="118">
        <f>'[1]On-truck'!N91</f>
        <v>0.4</v>
      </c>
      <c r="O79" s="136">
        <f>Summary1!N80</f>
        <v>474144.76271074335</v>
      </c>
      <c r="P79" s="136">
        <f>Summary1!O80</f>
        <v>255308.71838270791</v>
      </c>
    </row>
    <row r="80" spans="1:16" x14ac:dyDescent="0.25">
      <c r="A80" s="134">
        <f>'Phase cost, On-truck'!A86</f>
        <v>77</v>
      </c>
      <c r="B80" s="134" t="str">
        <f>'Phase cost, On-truck'!B86</f>
        <v>Kitselas Mountain</v>
      </c>
      <c r="C80" s="135">
        <f>Summary1!C81+Summary1!G81+Summary1!H81+Summary1!I81</f>
        <v>16.48</v>
      </c>
      <c r="D80" s="135">
        <f>Summary1!D81</f>
        <v>8.9490679928243235</v>
      </c>
      <c r="E80" s="135">
        <f>Summary1!E81</f>
        <v>46.3</v>
      </c>
      <c r="F80" s="135">
        <f>Summary1!J81</f>
        <v>0.9777673518308202</v>
      </c>
      <c r="G80" s="135">
        <f t="shared" si="2"/>
        <v>72.706835344655147</v>
      </c>
      <c r="H80" s="135">
        <f>'[1]On-truck'!BC92</f>
        <v>13.374699999999999</v>
      </c>
      <c r="I80" s="135">
        <f>'[1]On-truck'!BD92</f>
        <v>23.409428908730163</v>
      </c>
      <c r="J80" s="135">
        <f>Summary1!K81</f>
        <v>6.4407614059057448</v>
      </c>
      <c r="K80" s="135">
        <f>Summary1!L81</f>
        <v>91.930278979727561</v>
      </c>
      <c r="L80" s="136">
        <f>Summary1!M81</f>
        <v>676069.22192973958</v>
      </c>
      <c r="M80" s="118">
        <f>'[1]On-truck'!M92</f>
        <v>0.6</v>
      </c>
      <c r="N80" s="118">
        <f>'[1]On-truck'!N92</f>
        <v>0.4</v>
      </c>
      <c r="O80" s="136">
        <f>Summary1!N81</f>
        <v>439444.99425433076</v>
      </c>
      <c r="P80" s="136">
        <f>Summary1!O81</f>
        <v>236624.22767540882</v>
      </c>
    </row>
    <row r="81" spans="1:16" x14ac:dyDescent="0.25">
      <c r="A81" s="134">
        <f>'Phase cost, On-truck'!A87</f>
        <v>78</v>
      </c>
      <c r="B81" s="134" t="str">
        <f>'Phase cost, On-truck'!B87</f>
        <v>Kleanza Creek Lower</v>
      </c>
      <c r="C81" s="135">
        <f>Summary1!C82+Summary1!G82+Summary1!H82+Summary1!I82</f>
        <v>16.48</v>
      </c>
      <c r="D81" s="135">
        <f>Summary1!D82</f>
        <v>8.9484649761774619</v>
      </c>
      <c r="E81" s="135">
        <f>Summary1!E82</f>
        <v>47.8</v>
      </c>
      <c r="F81" s="135">
        <f>Summary1!J82</f>
        <v>1.0721725938897257</v>
      </c>
      <c r="G81" s="135">
        <f t="shared" si="2"/>
        <v>74.300637570067181</v>
      </c>
      <c r="H81" s="135">
        <f>'[1]On-truck'!BC93</f>
        <v>17.423506428571429</v>
      </c>
      <c r="I81" s="135">
        <f>'[1]On-truck'!BD93</f>
        <v>28.357970099206351</v>
      </c>
      <c r="J81" s="135">
        <f>Summary1!K82</f>
        <v>6.9361905202692418</v>
      </c>
      <c r="K81" s="135">
        <f>Summary1!L82</f>
        <v>98.618572023634755</v>
      </c>
      <c r="L81" s="136">
        <f>Summary1!M82</f>
        <v>1152703.5720965134</v>
      </c>
      <c r="M81" s="118">
        <f>'[1]On-truck'!M93</f>
        <v>0.55000000000000004</v>
      </c>
      <c r="N81" s="118">
        <f>'[1]On-truck'!N93</f>
        <v>0.44999999999999996</v>
      </c>
      <c r="O81" s="136">
        <f>Summary1!N82</f>
        <v>633986.96465308242</v>
      </c>
      <c r="P81" s="136">
        <f>Summary1!O82</f>
        <v>518716.60744343098</v>
      </c>
    </row>
    <row r="82" spans="1:16" x14ac:dyDescent="0.25">
      <c r="A82" s="134">
        <f>'Phase cost, On-truck'!A88</f>
        <v>79</v>
      </c>
      <c r="B82" s="134" t="str">
        <f>'Phase cost, On-truck'!B88</f>
        <v>Kleanza Creek Upper</v>
      </c>
      <c r="C82" s="135">
        <f>Summary1!C83+Summary1!G83+Summary1!H83+Summary1!I83</f>
        <v>16.48</v>
      </c>
      <c r="D82" s="135">
        <f>Summary1!D83</f>
        <v>8.9821654276229754</v>
      </c>
      <c r="E82" s="135">
        <f>Summary1!E83</f>
        <v>47.8</v>
      </c>
      <c r="F82" s="135">
        <f>Summary1!J83</f>
        <v>1.4611309858674693</v>
      </c>
      <c r="G82" s="135">
        <f t="shared" si="2"/>
        <v>74.723296413490445</v>
      </c>
      <c r="H82" s="135">
        <f>'[1]On-truck'!BC94</f>
        <v>16.431661428571424</v>
      </c>
      <c r="I82" s="135">
        <f>'[1]On-truck'!BD94</f>
        <v>27.145715099206356</v>
      </c>
      <c r="J82" s="135">
        <f>Summary1!K83</f>
        <v>6.7827592865666304</v>
      </c>
      <c r="K82" s="135">
        <f>Summary1!L83</f>
        <v>96.547250368649514</v>
      </c>
      <c r="L82" s="136">
        <f>Summary1!M83</f>
        <v>817322.31011304585</v>
      </c>
      <c r="M82" s="118">
        <f>'[1]On-truck'!M94</f>
        <v>0.55000000000000004</v>
      </c>
      <c r="N82" s="118">
        <f>'[1]On-truck'!N94</f>
        <v>0.44999999999999996</v>
      </c>
      <c r="O82" s="136">
        <f>Summary1!N83</f>
        <v>449527.27056217525</v>
      </c>
      <c r="P82" s="136">
        <f>Summary1!O83</f>
        <v>367795.0395508706</v>
      </c>
    </row>
    <row r="83" spans="1:16" x14ac:dyDescent="0.25">
      <c r="A83" s="134">
        <f>'Phase cost, On-truck'!A89</f>
        <v>80</v>
      </c>
      <c r="B83" s="134" t="str">
        <f>'Phase cost, On-truck'!B89</f>
        <v>Zymoetz River Upper</v>
      </c>
      <c r="C83" s="135">
        <f>Summary1!C84+Summary1!G84+Summary1!H84+Summary1!I84</f>
        <v>16.48</v>
      </c>
      <c r="D83" s="135">
        <f>Summary1!D84</f>
        <v>8.6175694967989873</v>
      </c>
      <c r="E83" s="135">
        <f>Summary1!E84</f>
        <v>46.3</v>
      </c>
      <c r="F83" s="135">
        <f>Summary1!J84</f>
        <v>1.3588275276026065</v>
      </c>
      <c r="G83" s="135">
        <f t="shared" si="2"/>
        <v>72.756397024401593</v>
      </c>
      <c r="H83" s="135">
        <f>'[1]On-truck'!BC95</f>
        <v>16.431661428571424</v>
      </c>
      <c r="I83" s="135">
        <f>'[1]On-truck'!BD95</f>
        <v>27.145715099206356</v>
      </c>
      <c r="J83" s="135">
        <f>Summary1!K84</f>
        <v>6.8131990870314922</v>
      </c>
      <c r="K83" s="135">
        <f>Summary1!L84</f>
        <v>96.958187674925156</v>
      </c>
      <c r="L83" s="136">
        <f>Summary1!M84</f>
        <v>1101518.4148051566</v>
      </c>
      <c r="M83" s="118">
        <f>'[1]On-truck'!M95</f>
        <v>0.65</v>
      </c>
      <c r="N83" s="118">
        <f>'[1]On-truck'!N95</f>
        <v>0.35</v>
      </c>
      <c r="O83" s="136">
        <f>Summary1!N84</f>
        <v>660911.04888309399</v>
      </c>
      <c r="P83" s="136">
        <f>Summary1!O84</f>
        <v>440607.36592206266</v>
      </c>
    </row>
    <row r="84" spans="1:16" x14ac:dyDescent="0.25">
      <c r="A84" s="134">
        <f>'Phase cost, On-truck'!A90</f>
        <v>81</v>
      </c>
      <c r="B84" s="134" t="str">
        <f>'Phase cost, On-truck'!B90</f>
        <v>Zymoetz River Lower</v>
      </c>
      <c r="C84" s="135">
        <f>Summary1!C85+Summary1!G85+Summary1!H85+Summary1!I85</f>
        <v>16.48</v>
      </c>
      <c r="D84" s="135">
        <f>Summary1!D85</f>
        <v>8.6739146632142834</v>
      </c>
      <c r="E84" s="135">
        <f>Summary1!E85</f>
        <v>46.3</v>
      </c>
      <c r="F84" s="135">
        <f>Summary1!J85</f>
        <v>1.214268308022993</v>
      </c>
      <c r="G84" s="135">
        <f t="shared" si="2"/>
        <v>72.668182971237272</v>
      </c>
      <c r="H84" s="135">
        <f>'[1]On-truck'!BC96</f>
        <v>16.345664285714285</v>
      </c>
      <c r="I84" s="135">
        <f>'[1]On-truck'!BD96</f>
        <v>27.040607480158737</v>
      </c>
      <c r="J84" s="135">
        <f>Summary1!K85</f>
        <v>6.5880977494450148</v>
      </c>
      <c r="K84" s="135">
        <f>Summary1!L85</f>
        <v>93.919319617507696</v>
      </c>
      <c r="L84" s="136">
        <f>Summary1!M85</f>
        <v>1169574.6472487387</v>
      </c>
      <c r="M84" s="118">
        <f>'[1]On-truck'!M96</f>
        <v>0.55000000000000004</v>
      </c>
      <c r="N84" s="118">
        <f>'[1]On-truck'!N96</f>
        <v>0.44999999999999996</v>
      </c>
      <c r="O84" s="136">
        <f>Summary1!N85</f>
        <v>701744.78834924323</v>
      </c>
      <c r="P84" s="136">
        <f>Summary1!O85</f>
        <v>467829.85889949551</v>
      </c>
    </row>
    <row r="85" spans="1:16" x14ac:dyDescent="0.25">
      <c r="A85" s="134">
        <f>'Phase cost, On-truck'!A91</f>
        <v>82</v>
      </c>
      <c r="B85" s="134" t="str">
        <f>'Phase cost, On-truck'!B91</f>
        <v>Clore River Lower</v>
      </c>
      <c r="C85" s="135">
        <f>Summary1!C86+Summary1!G86+Summary1!H86+Summary1!I86</f>
        <v>16.48</v>
      </c>
      <c r="D85" s="135">
        <f>Summary1!D86</f>
        <v>8.3088662207914137</v>
      </c>
      <c r="E85" s="135">
        <f>Summary1!E86</f>
        <v>39.65</v>
      </c>
      <c r="F85" s="135">
        <f>Summary1!J86</f>
        <v>1.3165548782646308</v>
      </c>
      <c r="G85" s="135">
        <f t="shared" si="2"/>
        <v>65.755421099056051</v>
      </c>
      <c r="H85" s="135">
        <f>'[1]On-truck'!BC97</f>
        <v>12.101036607142857</v>
      </c>
      <c r="I85" s="135">
        <f>'[1]On-truck'!BD97</f>
        <v>15.320228611111114</v>
      </c>
      <c r="J85" s="135">
        <f>Summary1!K86</f>
        <v>6.2531210130038488</v>
      </c>
      <c r="K85" s="135">
        <f>Summary1!L86</f>
        <v>89.397133675551956</v>
      </c>
      <c r="L85" s="136">
        <f>Summary1!M86</f>
        <v>1519579.3206433419</v>
      </c>
      <c r="M85" s="118">
        <f>'[1]On-truck'!M97</f>
        <v>0.6</v>
      </c>
      <c r="N85" s="118">
        <f>'[1]On-truck'!N97</f>
        <v>0.4</v>
      </c>
      <c r="O85" s="136">
        <f>Summary1!N86</f>
        <v>911747.5923860051</v>
      </c>
      <c r="P85" s="136">
        <f>Summary1!O86</f>
        <v>607831.72825733677</v>
      </c>
    </row>
    <row r="86" spans="1:16" x14ac:dyDescent="0.25">
      <c r="A86" s="134">
        <f>'Phase cost, On-truck'!A92</f>
        <v>83</v>
      </c>
      <c r="B86" s="134" t="str">
        <f>'Phase cost, On-truck'!B92</f>
        <v>Kitnayakwa River</v>
      </c>
      <c r="C86" s="135">
        <f>Summary1!C87+Summary1!G87+Summary1!H87+Summary1!I87</f>
        <v>16.48</v>
      </c>
      <c r="D86" s="135">
        <f>Summary1!D87</f>
        <v>8.2407518711071805</v>
      </c>
      <c r="E86" s="135">
        <f>Summary1!E87</f>
        <v>39.65</v>
      </c>
      <c r="F86" s="135">
        <f>Summary1!J87</f>
        <v>2.2858283859591007</v>
      </c>
      <c r="G86" s="135">
        <f t="shared" si="2"/>
        <v>66.656580257066281</v>
      </c>
      <c r="H86" s="135">
        <f>'[1]On-truck'!BC98</f>
        <v>9.527047321428574</v>
      </c>
      <c r="I86" s="135">
        <f>'[1]On-truck'!BD98</f>
        <v>12.59322384920635</v>
      </c>
      <c r="J86" s="135">
        <f>Summary1!K87</f>
        <v>6.7216476269938745</v>
      </c>
      <c r="K86" s="135">
        <f>Summary1!L87</f>
        <v>95.722242964417305</v>
      </c>
      <c r="L86" s="136">
        <f>Summary1!M87</f>
        <v>1480425.1871718194</v>
      </c>
      <c r="M86" s="118">
        <f>'[1]On-truck'!M98</f>
        <v>0.6</v>
      </c>
      <c r="N86" s="118">
        <f>'[1]On-truck'!N98</f>
        <v>0.4</v>
      </c>
      <c r="O86" s="136">
        <f>Summary1!N87</f>
        <v>814233.85294450074</v>
      </c>
      <c r="P86" s="136">
        <f>Summary1!O87</f>
        <v>666191.33422731864</v>
      </c>
    </row>
    <row r="87" spans="1:16" x14ac:dyDescent="0.25">
      <c r="A87" s="134">
        <f>'Phase cost, On-truck'!A93</f>
        <v>84</v>
      </c>
      <c r="B87" s="134" t="str">
        <f>'Phase cost, On-truck'!B93</f>
        <v>Nilah Creek</v>
      </c>
      <c r="C87" s="135">
        <f>Summary1!C88+Summary1!G88+Summary1!H88+Summary1!I88</f>
        <v>16.48</v>
      </c>
      <c r="D87" s="135">
        <f>Summary1!D88</f>
        <v>7.9376596003846647</v>
      </c>
      <c r="E87" s="135">
        <f>Summary1!E88</f>
        <v>33.75</v>
      </c>
      <c r="F87" s="135">
        <f>Summary1!J88</f>
        <v>1.335569268630838</v>
      </c>
      <c r="G87" s="135">
        <f t="shared" si="2"/>
        <v>59.503228869015501</v>
      </c>
      <c r="H87" s="135">
        <f>'[1]On-truck'!BC99</f>
        <v>10.71917142857143</v>
      </c>
      <c r="I87" s="135">
        <f>'[1]On-truck'!BD99</f>
        <v>16.83140926587302</v>
      </c>
      <c r="J87" s="135">
        <f>Summary1!K88</f>
        <v>6.0620971559498118</v>
      </c>
      <c r="K87" s="135">
        <f>Summary1!L88</f>
        <v>86.818311605322464</v>
      </c>
      <c r="L87" s="136">
        <f>Summary1!M88</f>
        <v>348091.66280403454</v>
      </c>
      <c r="M87" s="118">
        <f>'[1]On-truck'!M99</f>
        <v>0.55000000000000004</v>
      </c>
      <c r="N87" s="118">
        <f>'[1]On-truck'!N99</f>
        <v>0.44999999999999996</v>
      </c>
      <c r="O87" s="136">
        <f>Summary1!N88</f>
        <v>191450.41454221902</v>
      </c>
      <c r="P87" s="136">
        <f>Summary1!O88</f>
        <v>156641.24826181552</v>
      </c>
    </row>
    <row r="88" spans="1:16" x14ac:dyDescent="0.25">
      <c r="A88" s="134">
        <f>'Phase cost, On-truck'!A94</f>
        <v>85</v>
      </c>
      <c r="B88" s="134" t="str">
        <f>'Phase cost, On-truck'!B94</f>
        <v>Limonite Creek</v>
      </c>
      <c r="C88" s="135">
        <f>Summary1!C89+Summary1!G89+Summary1!H89+Summary1!I89</f>
        <v>16.48</v>
      </c>
      <c r="D88" s="135">
        <f>Summary1!D89</f>
        <v>7.7246456618294301</v>
      </c>
      <c r="E88" s="135">
        <f>Summary1!E89</f>
        <v>40.400000000000006</v>
      </c>
      <c r="F88" s="135">
        <f>Summary1!J89</f>
        <v>1.2556241028384183</v>
      </c>
      <c r="G88" s="135">
        <f t="shared" si="2"/>
        <v>65.860269764667848</v>
      </c>
      <c r="H88" s="135">
        <f>'[1]On-truck'!BC100</f>
        <v>7.3300714285714283</v>
      </c>
      <c r="I88" s="135">
        <f>'[1]On-truck'!BD100</f>
        <v>12.689175932539685</v>
      </c>
      <c r="J88" s="135">
        <f>Summary1!K89</f>
        <v>6.4849479982369198</v>
      </c>
      <c r="K88" s="135">
        <f>Summary1!L89</f>
        <v>92.526797976198424</v>
      </c>
      <c r="L88" s="136">
        <f>Summary1!M89</f>
        <v>798433.05029421998</v>
      </c>
      <c r="M88" s="118">
        <f>'[1]On-truck'!M100</f>
        <v>0.55000000000000004</v>
      </c>
      <c r="N88" s="118">
        <f>'[1]On-truck'!N100</f>
        <v>0.44999999999999996</v>
      </c>
      <c r="O88" s="136">
        <f>Summary1!N89</f>
        <v>518981.482691243</v>
      </c>
      <c r="P88" s="136">
        <f>Summary1!O89</f>
        <v>279451.56760297698</v>
      </c>
    </row>
    <row r="89" spans="1:16" x14ac:dyDescent="0.25">
      <c r="A89" s="134">
        <f>'Phase cost, On-truck'!A95</f>
        <v>86</v>
      </c>
      <c r="B89" s="134" t="str">
        <f>'Phase cost, On-truck'!B95</f>
        <v>Clore River Mid</v>
      </c>
      <c r="C89" s="135">
        <f>Summary1!C90+Summary1!G90+Summary1!H90+Summary1!I90</f>
        <v>16.48</v>
      </c>
      <c r="D89" s="135">
        <f>Summary1!D90</f>
        <v>8.2911545995251359</v>
      </c>
      <c r="E89" s="135">
        <f>Summary1!E90</f>
        <v>39.65</v>
      </c>
      <c r="F89" s="135">
        <f>Summary1!J90</f>
        <v>1.6196126393117536</v>
      </c>
      <c r="G89" s="135">
        <f t="shared" si="2"/>
        <v>66.040767238836892</v>
      </c>
      <c r="H89" s="135">
        <f>'[1]On-truck'!BC101</f>
        <v>8.4344350000000006</v>
      </c>
      <c r="I89" s="135">
        <f>'[1]On-truck'!BD101</f>
        <v>19.20202057539683</v>
      </c>
      <c r="J89" s="135">
        <f>Summary1!K90</f>
        <v>6.5775324769640946</v>
      </c>
      <c r="K89" s="135">
        <f>Summary1!L90</f>
        <v>93.776688439015274</v>
      </c>
      <c r="L89" s="136">
        <f>Summary1!M90</f>
        <v>812760.35770757066</v>
      </c>
      <c r="M89" s="118">
        <f>'[1]On-truck'!M101</f>
        <v>0.6</v>
      </c>
      <c r="N89" s="118">
        <f>'[1]On-truck'!N101</f>
        <v>0.4</v>
      </c>
      <c r="O89" s="136">
        <f>Summary1!N90</f>
        <v>447018.19673916389</v>
      </c>
      <c r="P89" s="136">
        <f>Summary1!O90</f>
        <v>365742.16096840677</v>
      </c>
    </row>
    <row r="90" spans="1:16" x14ac:dyDescent="0.25">
      <c r="A90" s="134">
        <f>'Phase cost, On-truck'!A96</f>
        <v>87</v>
      </c>
      <c r="B90" s="134" t="str">
        <f>'Phase cost, On-truck'!B96</f>
        <v>Hunter Creek</v>
      </c>
      <c r="C90" s="135">
        <f>Summary1!C91+Summary1!G91+Summary1!H91+Summary1!I91</f>
        <v>16.48</v>
      </c>
      <c r="D90" s="135">
        <f>Summary1!D91</f>
        <v>8.125</v>
      </c>
      <c r="E90" s="135">
        <f>Summary1!E91</f>
        <v>43.4</v>
      </c>
      <c r="F90" s="135">
        <f>Summary1!J91</f>
        <v>0.68463782130797957</v>
      </c>
      <c r="G90" s="135">
        <f t="shared" si="2"/>
        <v>68.689637821307983</v>
      </c>
      <c r="H90" s="135">
        <f>'[1]On-truck'!BC102</f>
        <v>6.5274606293706299</v>
      </c>
      <c r="I90" s="135">
        <f>'[1]On-truck'!BD102</f>
        <v>15.517943353174607</v>
      </c>
      <c r="J90" s="135">
        <f>Summary1!K91</f>
        <v>6.1678680984030505</v>
      </c>
      <c r="K90" s="135">
        <f>Summary1!L91</f>
        <v>88.246219328441185</v>
      </c>
      <c r="L90" s="136">
        <f>Summary1!M91</f>
        <v>10194.691453892246</v>
      </c>
      <c r="M90" s="118">
        <f>'[1]On-truck'!M102</f>
        <v>0.65</v>
      </c>
      <c r="N90" s="118">
        <f>'[1]On-truck'!N102</f>
        <v>0.35</v>
      </c>
      <c r="O90" s="136">
        <f>Summary1!N91</f>
        <v>6116.8148723353479</v>
      </c>
      <c r="P90" s="136">
        <f>Summary1!O91</f>
        <v>4077.8765815568986</v>
      </c>
    </row>
    <row r="91" spans="1:16" x14ac:dyDescent="0.25">
      <c r="A91" s="134">
        <f>'Phase cost, On-truck'!A97</f>
        <v>88</v>
      </c>
      <c r="B91" s="134" t="str">
        <f>'Phase cost, On-truck'!B97</f>
        <v>Chist Creek Upper</v>
      </c>
      <c r="C91" s="135">
        <f>Summary1!C92+Summary1!G92+Summary1!H92+Summary1!I92</f>
        <v>16.48</v>
      </c>
      <c r="D91" s="135">
        <f>Summary1!D92</f>
        <v>8.875</v>
      </c>
      <c r="E91" s="135">
        <f>Summary1!E92</f>
        <v>43.4</v>
      </c>
      <c r="F91" s="135">
        <f>Summary1!J92</f>
        <v>1.0556433402070118</v>
      </c>
      <c r="G91" s="135">
        <f t="shared" si="2"/>
        <v>69.810643340207008</v>
      </c>
      <c r="H91" s="135">
        <f>'[1]On-truck'!BC103</f>
        <v>7.5069749999999988</v>
      </c>
      <c r="I91" s="135">
        <f>'[1]On-truck'!BD103</f>
        <v>17.632992797619046</v>
      </c>
      <c r="J91" s="135">
        <f>Summary1!K92</f>
        <v>6.0467329018197358</v>
      </c>
      <c r="K91" s="135">
        <f>Summary1!L92</f>
        <v>86.61089417456644</v>
      </c>
      <c r="L91" s="136">
        <f>Summary1!M92</f>
        <v>169752.16389352572</v>
      </c>
      <c r="M91" s="118">
        <f>'[1]On-truck'!M103</f>
        <v>0.55000000000000004</v>
      </c>
      <c r="N91" s="118">
        <f>'[1]On-truck'!N103</f>
        <v>0.44999999999999996</v>
      </c>
      <c r="O91" s="136">
        <f>Summary1!N92</f>
        <v>101851.29833611543</v>
      </c>
      <c r="P91" s="136">
        <f>Summary1!O92</f>
        <v>67900.865557410289</v>
      </c>
    </row>
    <row r="92" spans="1:16" x14ac:dyDescent="0.25">
      <c r="A92" s="134">
        <f>'Phase cost, On-truck'!A98</f>
        <v>89</v>
      </c>
      <c r="B92" s="134" t="str">
        <f>'Phase cost, On-truck'!B98</f>
        <v>Williams Creek Upper</v>
      </c>
      <c r="C92" s="135">
        <f>Summary1!C93+Summary1!G93+Summary1!H93+Summary1!I93</f>
        <v>16.48</v>
      </c>
      <c r="D92" s="135">
        <f>Summary1!D93</f>
        <v>9.2223093793765241</v>
      </c>
      <c r="E92" s="135">
        <f>Summary1!E93</f>
        <v>43.4</v>
      </c>
      <c r="F92" s="135">
        <f>Summary1!J93</f>
        <v>1.0769340604216622</v>
      </c>
      <c r="G92" s="135">
        <f t="shared" si="2"/>
        <v>70.179243439798185</v>
      </c>
      <c r="H92" s="135">
        <f>'[1]On-truck'!BC104</f>
        <v>9.1993402708978333</v>
      </c>
      <c r="I92" s="135">
        <f>'[1]On-truck'!BD104</f>
        <v>19.701439239827511</v>
      </c>
      <c r="J92" s="135">
        <f>Summary1!K93</f>
        <v>6.2935137516124273</v>
      </c>
      <c r="K92" s="135">
        <f>Summary1!L93</f>
        <v>89.942435646767763</v>
      </c>
      <c r="L92" s="136">
        <f>Summary1!M93</f>
        <v>356645.41250458441</v>
      </c>
      <c r="M92" s="118">
        <f>'[1]On-truck'!M104</f>
        <v>0.6</v>
      </c>
      <c r="N92" s="118">
        <f>'[1]On-truck'!N104</f>
        <v>0.4</v>
      </c>
      <c r="O92" s="136">
        <f>Summary1!N93</f>
        <v>196154.97687752143</v>
      </c>
      <c r="P92" s="136">
        <f>Summary1!O93</f>
        <v>160490.43562706298</v>
      </c>
    </row>
    <row r="93" spans="1:16" x14ac:dyDescent="0.25">
      <c r="A93" s="134">
        <f>'Phase cost, On-truck'!A99</f>
        <v>90</v>
      </c>
      <c r="B93" s="134" t="str">
        <f>'Phase cost, On-truck'!B99</f>
        <v>Williams Creek Lower</v>
      </c>
      <c r="C93" s="135">
        <f>Summary1!C94+Summary1!G94+Summary1!H94+Summary1!I94</f>
        <v>16.48</v>
      </c>
      <c r="D93" s="135">
        <f>Summary1!D94</f>
        <v>9.1436329343569689</v>
      </c>
      <c r="E93" s="135">
        <f>Summary1!E94</f>
        <v>43.4</v>
      </c>
      <c r="F93" s="135">
        <f>Summary1!J94</f>
        <v>0.97585360400419319</v>
      </c>
      <c r="G93" s="135">
        <f t="shared" si="2"/>
        <v>69.999486538361168</v>
      </c>
      <c r="H93" s="135">
        <f>'[1]On-truck'!BC105</f>
        <v>9.1993402708978333</v>
      </c>
      <c r="I93" s="135">
        <f>'[1]On-truck'!BD105</f>
        <v>19.701439239827511</v>
      </c>
      <c r="J93" s="135">
        <f>Summary1!K94</f>
        <v>5.9808923994974634</v>
      </c>
      <c r="K93" s="135">
        <f>Summary1!L94</f>
        <v>85.722047393215774</v>
      </c>
      <c r="L93" s="136">
        <f>Summary1!M94</f>
        <v>1111395.0010558509</v>
      </c>
      <c r="M93" s="118">
        <f>'[1]On-truck'!M105</f>
        <v>0.6</v>
      </c>
      <c r="N93" s="118">
        <f>'[1]On-truck'!N105</f>
        <v>0.4</v>
      </c>
      <c r="O93" s="136">
        <f>Summary1!N94</f>
        <v>611267.25058071804</v>
      </c>
      <c r="P93" s="136">
        <f>Summary1!O94</f>
        <v>500127.75047513284</v>
      </c>
    </row>
    <row r="94" spans="1:16" x14ac:dyDescent="0.25">
      <c r="A94" s="134">
        <f>'Phase cost, On-truck'!A100</f>
        <v>91</v>
      </c>
      <c r="B94" s="134" t="str">
        <f>'Phase cost, On-truck'!B100</f>
        <v>Terrace Airport</v>
      </c>
      <c r="C94" s="135">
        <f>Summary1!C95+Summary1!G95+Summary1!H95+Summary1!I95</f>
        <v>16.48</v>
      </c>
      <c r="D94" s="135">
        <f>Summary1!D95</f>
        <v>4.9904435495335351</v>
      </c>
      <c r="E94" s="135">
        <f>Summary1!E95</f>
        <v>39</v>
      </c>
      <c r="F94" s="135">
        <f>Summary1!J95</f>
        <v>1.1003223329525575</v>
      </c>
      <c r="G94" s="135">
        <f t="shared" si="2"/>
        <v>61.5707658824861</v>
      </c>
      <c r="H94" s="135">
        <f>'[1]On-truck'!BC106</f>
        <v>9.1993402708978333</v>
      </c>
      <c r="I94" s="135">
        <f>'[1]On-truck'!BD106</f>
        <v>19.701439239827511</v>
      </c>
      <c r="J94" s="135">
        <f>Summary1!K95</f>
        <v>5.546578809011586</v>
      </c>
      <c r="K94" s="135">
        <f>Summary1!L95</f>
        <v>79.85881392165642</v>
      </c>
      <c r="L94" s="136">
        <f>Summary1!M95</f>
        <v>474499.62734319002</v>
      </c>
      <c r="M94" s="118">
        <f>'[1]On-truck'!M106</f>
        <v>0.6</v>
      </c>
      <c r="N94" s="118">
        <f>'[1]On-truck'!N106</f>
        <v>0.4</v>
      </c>
      <c r="O94" s="136">
        <f>Summary1!N95</f>
        <v>284699.77640591399</v>
      </c>
      <c r="P94" s="136">
        <f>Summary1!O95</f>
        <v>189799.85093727603</v>
      </c>
    </row>
    <row r="95" spans="1:16" x14ac:dyDescent="0.25">
      <c r="A95" s="134">
        <f>'Phase cost, On-truck'!A101</f>
        <v>92</v>
      </c>
      <c r="B95" s="134" t="str">
        <f>'Phase cost, On-truck'!B101</f>
        <v>Kitsumkalum River Lower</v>
      </c>
      <c r="C95" s="135">
        <f>Summary1!C96+Summary1!G96+Summary1!H96+Summary1!I96</f>
        <v>16.48</v>
      </c>
      <c r="D95" s="135">
        <f>Summary1!D96</f>
        <v>5.9808155809450323</v>
      </c>
      <c r="E95" s="135">
        <f>Summary1!E96</f>
        <v>30</v>
      </c>
      <c r="F95" s="135">
        <f>Summary1!J96</f>
        <v>1.1100216209393383</v>
      </c>
      <c r="G95" s="135">
        <f t="shared" si="2"/>
        <v>53.570837201884373</v>
      </c>
      <c r="H95" s="135">
        <f>'[1]On-truck'!BC107</f>
        <v>6.9788135294117648</v>
      </c>
      <c r="I95" s="135">
        <f>'[1]On-truck'!BD107</f>
        <v>16.987462111344541</v>
      </c>
      <c r="J95" s="135">
        <f>Summary1!K96</f>
        <v>4.6611973427669113</v>
      </c>
      <c r="K95" s="135">
        <f>Summary1!L96</f>
        <v>67.906164127353293</v>
      </c>
      <c r="L95" s="136">
        <f>Summary1!M96</f>
        <v>912340.46675004857</v>
      </c>
      <c r="M95" s="118">
        <f>'[1]On-truck'!M107</f>
        <v>0.6</v>
      </c>
      <c r="N95" s="118">
        <f>'[1]On-truck'!N107</f>
        <v>0.4</v>
      </c>
      <c r="O95" s="136">
        <f>Summary1!N96</f>
        <v>593021.30338753155</v>
      </c>
      <c r="P95" s="136">
        <f>Summary1!O96</f>
        <v>319319.16336251696</v>
      </c>
    </row>
    <row r="96" spans="1:16" x14ac:dyDescent="0.25">
      <c r="A96" s="134">
        <f>'Phase cost, On-truck'!A102</f>
        <v>93</v>
      </c>
      <c r="B96" s="134" t="str">
        <f>'Phase cost, On-truck'!B102</f>
        <v>Zymagotitz River</v>
      </c>
      <c r="C96" s="135">
        <f>Summary1!C97+Summary1!G97+Summary1!H97+Summary1!I97</f>
        <v>16.48</v>
      </c>
      <c r="D96" s="135">
        <f>Summary1!D97</f>
        <v>9.1454450831582825</v>
      </c>
      <c r="E96" s="135">
        <f>Summary1!E97</f>
        <v>41.15</v>
      </c>
      <c r="F96" s="135">
        <f>Summary1!J97</f>
        <v>0.85254373995405652</v>
      </c>
      <c r="G96" s="135">
        <f t="shared" si="2"/>
        <v>67.627988823112346</v>
      </c>
      <c r="H96" s="135">
        <f>'[1]On-truck'!BC108</f>
        <v>11.2695475</v>
      </c>
      <c r="I96" s="135">
        <f>'[1]On-truck'!BD108</f>
        <v>20.836464742063495</v>
      </c>
      <c r="J96" s="135">
        <f>Summary1!K97</f>
        <v>5.9769337465632724</v>
      </c>
      <c r="K96" s="135">
        <f>Summary1!L97</f>
        <v>85.668605578604186</v>
      </c>
      <c r="L96" s="136">
        <f>Summary1!M97</f>
        <v>1063780.5945727099</v>
      </c>
      <c r="M96" s="118">
        <f>'[1]On-truck'!M108</f>
        <v>0.6</v>
      </c>
      <c r="N96" s="118">
        <f>'[1]On-truck'!N108</f>
        <v>0.4</v>
      </c>
      <c r="O96" s="136">
        <f>Summary1!N97</f>
        <v>585079.3270149905</v>
      </c>
      <c r="P96" s="136">
        <f>Summary1!O97</f>
        <v>478701.26755771937</v>
      </c>
    </row>
    <row r="97" spans="1:16" x14ac:dyDescent="0.25">
      <c r="A97" s="134">
        <f>'Phase cost, On-truck'!A103</f>
        <v>94</v>
      </c>
      <c r="B97" s="134" t="str">
        <f>'Phase cost, On-truck'!B103</f>
        <v>Exstew River Upper</v>
      </c>
      <c r="C97" s="135">
        <f>Summary1!C98+Summary1!G98+Summary1!H98+Summary1!I98</f>
        <v>16.48</v>
      </c>
      <c r="D97" s="135">
        <f>Summary1!D98</f>
        <v>8.875</v>
      </c>
      <c r="E97" s="135">
        <f>Summary1!E98</f>
        <v>47.8</v>
      </c>
      <c r="F97" s="135">
        <f>Summary1!J98</f>
        <v>0.63338723669075225</v>
      </c>
      <c r="G97" s="135">
        <f t="shared" si="2"/>
        <v>73.788387236690753</v>
      </c>
      <c r="H97" s="135">
        <f>'[1]On-truck'!BC109</f>
        <v>11.2695475</v>
      </c>
      <c r="I97" s="135">
        <f>'[1]On-truck'!BD109</f>
        <v>20.836464742063495</v>
      </c>
      <c r="J97" s="135">
        <f>Summary1!K98</f>
        <v>6.5766853676128356</v>
      </c>
      <c r="K97" s="135">
        <f>Summary1!L98</f>
        <v>93.76525246277329</v>
      </c>
      <c r="L97" s="136">
        <f>Summary1!M98</f>
        <v>150239.26637678978</v>
      </c>
      <c r="M97" s="118">
        <f>'[1]On-truck'!M109</f>
        <v>0.6</v>
      </c>
      <c r="N97" s="118">
        <f>'[1]On-truck'!N109</f>
        <v>0.4</v>
      </c>
      <c r="O97" s="136">
        <f>Summary1!N98</f>
        <v>90143.559826073862</v>
      </c>
      <c r="P97" s="136">
        <f>Summary1!O98</f>
        <v>60095.706550715913</v>
      </c>
    </row>
    <row r="98" spans="1:16" x14ac:dyDescent="0.25">
      <c r="A98" s="134">
        <f>'Phase cost, On-truck'!A104</f>
        <v>95</v>
      </c>
      <c r="B98" s="134" t="str">
        <f>'Phase cost, On-truck'!B104</f>
        <v>Exchamsiks River</v>
      </c>
      <c r="C98" s="135">
        <f>Summary1!C99+Summary1!G99+Summary1!H99+Summary1!I99</f>
        <v>16.48</v>
      </c>
      <c r="D98" s="135">
        <f>Summary1!D99</f>
        <v>11.051588203904659</v>
      </c>
      <c r="E98" s="135">
        <f>Summary1!E99</f>
        <v>75.7</v>
      </c>
      <c r="F98" s="135">
        <f>Summary1!J99</f>
        <v>2.7526096653274452</v>
      </c>
      <c r="G98" s="135">
        <f t="shared" si="2"/>
        <v>105.9841978692321</v>
      </c>
      <c r="H98" s="135">
        <f>'[1]On-truck'!BC110</f>
        <v>8.8841848214285744</v>
      </c>
      <c r="I98" s="135">
        <f>'[1]On-truck'!BD110</f>
        <v>11.807503015873017</v>
      </c>
      <c r="J98" s="135">
        <f>Summary1!K99</f>
        <v>9.152350218216144</v>
      </c>
      <c r="K98" s="135">
        <f>Summary1!L99</f>
        <v>128.53672794591796</v>
      </c>
      <c r="L98" s="136">
        <f>Summary1!M99</f>
        <v>1105271.3946592559</v>
      </c>
      <c r="M98" s="118">
        <f>'[1]On-truck'!M110</f>
        <v>0.55000000000000004</v>
      </c>
      <c r="N98" s="118">
        <f>'[1]On-truck'!N110</f>
        <v>0.44999999999999996</v>
      </c>
      <c r="O98" s="136">
        <f>Summary1!N99</f>
        <v>663162.83679555345</v>
      </c>
      <c r="P98" s="136">
        <f>Summary1!O99</f>
        <v>442108.55786370236</v>
      </c>
    </row>
    <row r="99" spans="1:16" x14ac:dyDescent="0.25">
      <c r="A99" s="134">
        <f>'Phase cost, On-truck'!A105</f>
        <v>96</v>
      </c>
      <c r="B99" s="134" t="str">
        <f>'Phase cost, On-truck'!B105</f>
        <v>Exstew River Lower</v>
      </c>
      <c r="C99" s="135">
        <f>Summary1!C100+Summary1!G100+Summary1!H100+Summary1!I100</f>
        <v>16.48</v>
      </c>
      <c r="D99" s="135">
        <f>Summary1!D100</f>
        <v>9.8508618385157014</v>
      </c>
      <c r="E99" s="135">
        <f>Summary1!E100</f>
        <v>39</v>
      </c>
      <c r="F99" s="135">
        <f>Summary1!J100</f>
        <v>0.83869517734497612</v>
      </c>
      <c r="G99" s="135">
        <f t="shared" si="2"/>
        <v>66.169557015860676</v>
      </c>
      <c r="H99" s="135">
        <f>'[1]On-truck'!BC111</f>
        <v>9.527047321428574</v>
      </c>
      <c r="I99" s="135">
        <f>'[1]On-truck'!BD111</f>
        <v>12.59322384920635</v>
      </c>
      <c r="J99" s="135">
        <f>Summary1!K100</f>
        <v>5.9671789499464305</v>
      </c>
      <c r="K99" s="135">
        <f>Summary1!L100</f>
        <v>85.536915824276804</v>
      </c>
      <c r="L99" s="136">
        <f>Summary1!M100</f>
        <v>942927.38670070888</v>
      </c>
      <c r="M99" s="118">
        <f>'[1]On-truck'!M111</f>
        <v>0.6</v>
      </c>
      <c r="N99" s="118">
        <f>'[1]On-truck'!N111</f>
        <v>0.4</v>
      </c>
      <c r="O99" s="136">
        <f>Summary1!N100</f>
        <v>565756.43202042533</v>
      </c>
      <c r="P99" s="136">
        <f>Summary1!O100</f>
        <v>377170.95468028355</v>
      </c>
    </row>
    <row r="100" spans="1:16" x14ac:dyDescent="0.25">
      <c r="A100" s="134">
        <f>'Phase cost, On-truck'!A106</f>
        <v>97</v>
      </c>
      <c r="B100" s="134" t="str">
        <f>'Phase cost, On-truck'!B106</f>
        <v>Shames River</v>
      </c>
      <c r="C100" s="135">
        <f>Summary1!C101+Summary1!G101+Summary1!H101+Summary1!I101</f>
        <v>16.48</v>
      </c>
      <c r="D100" s="135">
        <f>Summary1!D101</f>
        <v>9.1433003954035037</v>
      </c>
      <c r="E100" s="135">
        <f>Summary1!E101</f>
        <v>47.8</v>
      </c>
      <c r="F100" s="135">
        <f>Summary1!J101</f>
        <v>0.95593468858160668</v>
      </c>
      <c r="G100" s="135">
        <f t="shared" si="2"/>
        <v>74.379235083985108</v>
      </c>
      <c r="H100" s="135">
        <f>'[1]On-truck'!BC112</f>
        <v>10.18192910714286</v>
      </c>
      <c r="I100" s="135">
        <f>'[1]On-truck'!BD112</f>
        <v>12.974652777777781</v>
      </c>
      <c r="J100" s="135">
        <f>Summary1!K101</f>
        <v>6.4305206436935984</v>
      </c>
      <c r="K100" s="135">
        <f>Summary1!L101</f>
        <v>91.792028689863585</v>
      </c>
      <c r="L100" s="136">
        <f>Summary1!M101</f>
        <v>802702.02976686915</v>
      </c>
      <c r="M100" s="118">
        <f>'[1]On-truck'!M112</f>
        <v>0.6</v>
      </c>
      <c r="N100" s="118">
        <f>'[1]On-truck'!N112</f>
        <v>0.4</v>
      </c>
      <c r="O100" s="136">
        <f>Summary1!N101</f>
        <v>481621.21786012145</v>
      </c>
      <c r="P100" s="136">
        <f>Summary1!O101</f>
        <v>321080.81190674769</v>
      </c>
    </row>
    <row r="101" spans="1:16" x14ac:dyDescent="0.25">
      <c r="A101" s="134">
        <f>'Phase cost, On-truck'!A107</f>
        <v>98</v>
      </c>
      <c r="B101" s="134" t="str">
        <f>'Phase cost, On-truck'!B107</f>
        <v>Dasque Creek</v>
      </c>
      <c r="C101" s="135">
        <f>Summary1!C102+Summary1!G102+Summary1!H102+Summary1!I102</f>
        <v>16.48</v>
      </c>
      <c r="D101" s="135">
        <f>Summary1!D102</f>
        <v>9.9193946156983461</v>
      </c>
      <c r="E101" s="135">
        <f>Summary1!E102</f>
        <v>58.1</v>
      </c>
      <c r="F101" s="135">
        <f>Summary1!J102</f>
        <v>0.90686913145898673</v>
      </c>
      <c r="G101" s="135">
        <f t="shared" si="2"/>
        <v>85.40626374715734</v>
      </c>
      <c r="H101" s="135">
        <f>'[1]On-truck'!BC113</f>
        <v>10.18192910714286</v>
      </c>
      <c r="I101" s="135">
        <f>'[1]On-truck'!BD113</f>
        <v>12.974652777777781</v>
      </c>
      <c r="J101" s="135">
        <f>Summary1!K102</f>
        <v>7.6418062515186191</v>
      </c>
      <c r="K101" s="135">
        <f>Summary1!L102</f>
        <v>108.14438439550136</v>
      </c>
      <c r="L101" s="136">
        <f>Summary1!M102</f>
        <v>871731.52154733869</v>
      </c>
      <c r="M101" s="118">
        <f>'[1]On-truck'!M113</f>
        <v>0.6</v>
      </c>
      <c r="N101" s="118">
        <f>'[1]On-truck'!N113</f>
        <v>0.4</v>
      </c>
      <c r="O101" s="136">
        <f>Summary1!N102</f>
        <v>523038.91292840318</v>
      </c>
      <c r="P101" s="136">
        <f>Summary1!O102</f>
        <v>348692.60861893551</v>
      </c>
    </row>
    <row r="102" spans="1:16" x14ac:dyDescent="0.25">
      <c r="A102" s="134">
        <f>'Phase cost, On-truck'!A108</f>
        <v>99</v>
      </c>
      <c r="B102" s="134" t="str">
        <f>'Phase cost, On-truck'!B108</f>
        <v>Whitebottom Creek</v>
      </c>
      <c r="C102" s="135">
        <f>Summary1!C103+Summary1!G103+Summary1!H103+Summary1!I103</f>
        <v>16.48</v>
      </c>
      <c r="D102" s="135">
        <f>Summary1!D103</f>
        <v>8.9496586009777612</v>
      </c>
      <c r="E102" s="135">
        <f>Summary1!E103</f>
        <v>46.3</v>
      </c>
      <c r="F102" s="135">
        <f>Summary1!J103</f>
        <v>1.0292098107712249</v>
      </c>
      <c r="G102" s="135">
        <f t="shared" ref="G102:G133" si="3">F102+E102+D102+C102</f>
        <v>72.758868411748992</v>
      </c>
      <c r="H102" s="135">
        <f>'[1]On-truck'!BC114</f>
        <v>10.18192910714286</v>
      </c>
      <c r="I102" s="135">
        <f>'[1]On-truck'!BD114</f>
        <v>12.974652777777781</v>
      </c>
      <c r="J102" s="135">
        <f>Summary1!K103</f>
        <v>6.6300146246859502</v>
      </c>
      <c r="K102" s="135">
        <f>Summary1!L103</f>
        <v>94.485197433260339</v>
      </c>
      <c r="L102" s="136">
        <f>Summary1!M103</f>
        <v>516447.05394859042</v>
      </c>
      <c r="M102" s="118">
        <f>'[1]On-truck'!M114</f>
        <v>0.6</v>
      </c>
      <c r="N102" s="118">
        <f>'[1]On-truck'!N114</f>
        <v>0.4</v>
      </c>
      <c r="O102" s="136">
        <f>Summary1!N103</f>
        <v>309868.23236915423</v>
      </c>
      <c r="P102" s="136">
        <f>Summary1!O103</f>
        <v>206578.82157943619</v>
      </c>
    </row>
    <row r="103" spans="1:16" x14ac:dyDescent="0.25">
      <c r="A103" s="134">
        <f>'Phase cost, On-truck'!A109</f>
        <v>100</v>
      </c>
      <c r="B103" s="134" t="str">
        <f>'Phase cost, On-truck'!B109</f>
        <v>Lakelse Lake</v>
      </c>
      <c r="C103" s="135">
        <f>Summary1!C104+Summary1!G104+Summary1!H104+Summary1!I104</f>
        <v>16.48</v>
      </c>
      <c r="D103" s="135">
        <f>Summary1!D104</f>
        <v>8.8597225265130817</v>
      </c>
      <c r="E103" s="135">
        <f>Summary1!E104</f>
        <v>46.3</v>
      </c>
      <c r="F103" s="135">
        <f>Summary1!J104</f>
        <v>0.90325175126836332</v>
      </c>
      <c r="G103" s="135">
        <f t="shared" si="3"/>
        <v>72.54297427778144</v>
      </c>
      <c r="H103" s="135">
        <f>'[1]On-truck'!BC115</f>
        <v>10.18192910714286</v>
      </c>
      <c r="I103" s="135">
        <f>'[1]On-truck'!BD115</f>
        <v>12.974652777777781</v>
      </c>
      <c r="J103" s="135">
        <f>Summary1!K104</f>
        <v>6.2210121829368008</v>
      </c>
      <c r="K103" s="135">
        <f>Summary1!L104</f>
        <v>88.963664469646815</v>
      </c>
      <c r="L103" s="136">
        <f>Summary1!M104</f>
        <v>719367.99783600215</v>
      </c>
      <c r="M103" s="118">
        <f>'[1]On-truck'!M115</f>
        <v>0.6</v>
      </c>
      <c r="N103" s="118">
        <f>'[1]On-truck'!N115</f>
        <v>0.4</v>
      </c>
      <c r="O103" s="136">
        <f>Summary1!N104</f>
        <v>395652.39880980121</v>
      </c>
      <c r="P103" s="136">
        <f>Summary1!O104</f>
        <v>323715.59902620094</v>
      </c>
    </row>
    <row r="104" spans="1:16" x14ac:dyDescent="0.25">
      <c r="A104" s="134">
        <f>'Phase cost, On-truck'!A110</f>
        <v>101</v>
      </c>
      <c r="B104" s="134" t="str">
        <f>'Phase cost, On-truck'!B110</f>
        <v>Chist Creek Lower</v>
      </c>
      <c r="C104" s="135">
        <f>Summary1!C105+Summary1!G105+Summary1!H105+Summary1!I105</f>
        <v>16.48</v>
      </c>
      <c r="D104" s="135">
        <f>Summary1!D105</f>
        <v>8.1756550536603338</v>
      </c>
      <c r="E104" s="135">
        <f>Summary1!E105</f>
        <v>39</v>
      </c>
      <c r="F104" s="135">
        <f>Summary1!J105</f>
        <v>0.70641474470046839</v>
      </c>
      <c r="G104" s="135">
        <f t="shared" si="3"/>
        <v>64.362069798360807</v>
      </c>
      <c r="H104" s="135">
        <f>'[1]On-truck'!BC116</f>
        <v>10.809386607142859</v>
      </c>
      <c r="I104" s="135">
        <f>'[1]On-truck'!BD116</f>
        <v>9.4327536111111119</v>
      </c>
      <c r="J104" s="135">
        <f>Summary1!K105</f>
        <v>5.6108470184720387</v>
      </c>
      <c r="K104" s="135">
        <f>Summary1!L105</f>
        <v>80.72643474937253</v>
      </c>
      <c r="L104" s="136">
        <f>Summary1!M105</f>
        <v>702071.25199253787</v>
      </c>
      <c r="M104" s="118">
        <f>'[1]On-truck'!M116</f>
        <v>0.5</v>
      </c>
      <c r="N104" s="118">
        <f>'[1]On-truck'!N116</f>
        <v>0.5</v>
      </c>
      <c r="O104" s="136">
        <f>Summary1!N105</f>
        <v>421242.75119552272</v>
      </c>
      <c r="P104" s="136">
        <f>Summary1!O105</f>
        <v>280828.50079701515</v>
      </c>
    </row>
    <row r="105" spans="1:16" x14ac:dyDescent="0.25">
      <c r="A105" s="134">
        <f>'Phase cost, On-truck'!A111</f>
        <v>102</v>
      </c>
      <c r="B105" s="134" t="str">
        <f>'Phase cost, On-truck'!B111</f>
        <v>Kitimat River 2</v>
      </c>
      <c r="C105" s="135">
        <f>Summary1!C106+Summary1!G106+Summary1!H106+Summary1!I106</f>
        <v>16.48</v>
      </c>
      <c r="D105" s="135">
        <f>Summary1!D106</f>
        <v>9.2101051531267153</v>
      </c>
      <c r="E105" s="135">
        <f>Summary1!E106</f>
        <v>47.8</v>
      </c>
      <c r="F105" s="135">
        <f>Summary1!J106</f>
        <v>0.76122748451487388</v>
      </c>
      <c r="G105" s="135">
        <f t="shared" si="3"/>
        <v>74.251332637641596</v>
      </c>
      <c r="H105" s="135">
        <f>'[1]On-truck'!BC117</f>
        <v>10.670910892857144</v>
      </c>
      <c r="I105" s="135">
        <f>'[1]On-truck'!BD117</f>
        <v>13.572297182539685</v>
      </c>
      <c r="J105" s="135">
        <f>Summary1!K106</f>
        <v>6.4456280970430742</v>
      </c>
      <c r="K105" s="135">
        <f>Summary1!L106</f>
        <v>91.995979310081495</v>
      </c>
      <c r="L105" s="136">
        <f>Summary1!M106</f>
        <v>726196.19607300649</v>
      </c>
      <c r="M105" s="118">
        <f>'[1]On-truck'!M117</f>
        <v>0.5</v>
      </c>
      <c r="N105" s="118">
        <f>'[1]On-truck'!N117</f>
        <v>0.5</v>
      </c>
      <c r="O105" s="136">
        <f>Summary1!N106</f>
        <v>435717.71764380386</v>
      </c>
      <c r="P105" s="136">
        <f>Summary1!O106</f>
        <v>290478.47842920263</v>
      </c>
    </row>
    <row r="106" spans="1:16" x14ac:dyDescent="0.25">
      <c r="A106" s="134">
        <f>'Phase cost, On-truck'!A112</f>
        <v>103</v>
      </c>
      <c r="B106" s="134" t="str">
        <f>'Phase cost, On-truck'!B112</f>
        <v>Kitimat River 1</v>
      </c>
      <c r="C106" s="135">
        <f>Summary1!C107+Summary1!G107+Summary1!H107+Summary1!I107</f>
        <v>16.48</v>
      </c>
      <c r="D106" s="135">
        <f>Summary1!D107</f>
        <v>9.1969880188404431</v>
      </c>
      <c r="E106" s="135">
        <f>Summary1!E107</f>
        <v>47.8</v>
      </c>
      <c r="F106" s="135">
        <f>Summary1!J107</f>
        <v>0.77933556763100897</v>
      </c>
      <c r="G106" s="135">
        <f t="shared" si="3"/>
        <v>74.256323586471453</v>
      </c>
      <c r="H106" s="135">
        <f>'[1]On-truck'!BC118</f>
        <v>11.573203750000001</v>
      </c>
      <c r="I106" s="135">
        <f>'[1]On-truck'!BD118</f>
        <v>14.675099563492065</v>
      </c>
      <c r="J106" s="135">
        <f>Summary1!K107</f>
        <v>6.4460273729494624</v>
      </c>
      <c r="K106" s="135">
        <f>Summary1!L107</f>
        <v>92.001369534817741</v>
      </c>
      <c r="L106" s="136">
        <f>Summary1!M107</f>
        <v>698045.36929112591</v>
      </c>
      <c r="M106" s="118">
        <f>'[1]On-truck'!M118</f>
        <v>0.6</v>
      </c>
      <c r="N106" s="118">
        <f>'[1]On-truck'!N118</f>
        <v>0.4</v>
      </c>
      <c r="O106" s="136">
        <f>Summary1!N107</f>
        <v>418827.22157467552</v>
      </c>
      <c r="P106" s="136">
        <f>Summary1!O107</f>
        <v>279218.14771645039</v>
      </c>
    </row>
    <row r="107" spans="1:16" x14ac:dyDescent="0.25">
      <c r="A107" s="134">
        <f>'Phase cost, On-truck'!A113</f>
        <v>104</v>
      </c>
      <c r="B107" s="134" t="str">
        <f>'Phase cost, On-truck'!B113</f>
        <v>McKay Creek</v>
      </c>
      <c r="C107" s="135">
        <f>Summary1!C108+Summary1!G108+Summary1!H108+Summary1!I108</f>
        <v>16.48</v>
      </c>
      <c r="D107" s="135">
        <f>Summary1!D108</f>
        <v>8.9852192593735793</v>
      </c>
      <c r="E107" s="135">
        <f>Summary1!E108</f>
        <v>39</v>
      </c>
      <c r="F107" s="135">
        <f>Summary1!J108</f>
        <v>0.80438348752813416</v>
      </c>
      <c r="G107" s="135">
        <f t="shared" si="3"/>
        <v>65.269602746901711</v>
      </c>
      <c r="H107" s="135">
        <f>'[1]On-truck'!BC119</f>
        <v>11.844060892857145</v>
      </c>
      <c r="I107" s="135">
        <f>'[1]On-truck'!BD119</f>
        <v>15.132186666666669</v>
      </c>
      <c r="J107" s="135">
        <f>Summary1!K108</f>
        <v>5.7270897057838832</v>
      </c>
      <c r="K107" s="135">
        <f>Summary1!L108</f>
        <v>82.295711028082422</v>
      </c>
      <c r="L107" s="136">
        <f>Summary1!M108</f>
        <v>852885.24219516688</v>
      </c>
      <c r="M107" s="118">
        <f>'[1]On-truck'!M119</f>
        <v>0.5</v>
      </c>
      <c r="N107" s="118">
        <f>'[1]On-truck'!N119</f>
        <v>0.5</v>
      </c>
      <c r="O107" s="136">
        <f>Summary1!N108</f>
        <v>511731.1453171001</v>
      </c>
      <c r="P107" s="136">
        <f>Summary1!O108</f>
        <v>341154.09687806678</v>
      </c>
    </row>
    <row r="108" spans="1:16" x14ac:dyDescent="0.25">
      <c r="A108" s="134">
        <f>'Phase cost, On-truck'!A114</f>
        <v>105</v>
      </c>
      <c r="B108" s="134" t="str">
        <f>'Phase cost, On-truck'!B114</f>
        <v>Bolton Creek</v>
      </c>
      <c r="C108" s="135">
        <f>Summary1!C109+Summary1!G109+Summary1!H109+Summary1!I109</f>
        <v>16.48</v>
      </c>
      <c r="D108" s="135">
        <f>Summary1!D109</f>
        <v>9.875</v>
      </c>
      <c r="E108" s="135">
        <f>Summary1!E109</f>
        <v>39</v>
      </c>
      <c r="F108" s="135">
        <f>Summary1!J109</f>
        <v>0.95958960050378372</v>
      </c>
      <c r="G108" s="135">
        <f t="shared" si="3"/>
        <v>66.31458960050378</v>
      </c>
      <c r="H108" s="135">
        <f>'[1]On-truck'!BC120</f>
        <v>12.504275178571428</v>
      </c>
      <c r="I108" s="135">
        <f>'[1]On-truck'!BD120</f>
        <v>10.720977142857144</v>
      </c>
      <c r="J108" s="135">
        <f>Summary1!K109</f>
        <v>5.8106886540720488</v>
      </c>
      <c r="K108" s="135">
        <f>Summary1!L109</f>
        <v>83.424296829972675</v>
      </c>
      <c r="L108" s="136">
        <f>Summary1!M109</f>
        <v>339213.41594147059</v>
      </c>
      <c r="M108" s="118">
        <f>'[1]On-truck'!M120</f>
        <v>0.6</v>
      </c>
      <c r="N108" s="118">
        <f>'[1]On-truck'!N120</f>
        <v>0.4</v>
      </c>
      <c r="O108" s="136">
        <f>Summary1!N109</f>
        <v>203528.04956488236</v>
      </c>
      <c r="P108" s="136">
        <f>Summary1!O109</f>
        <v>135685.36637658824</v>
      </c>
    </row>
    <row r="109" spans="1:16" x14ac:dyDescent="0.25">
      <c r="A109" s="134">
        <f>'Phase cost, On-truck'!A115</f>
        <v>106</v>
      </c>
      <c r="B109" s="134" t="str">
        <f>'Phase cost, On-truck'!B115</f>
        <v>Nalbeelah Creek</v>
      </c>
      <c r="C109" s="135">
        <f>Summary1!C110+Summary1!G110+Summary1!H110+Summary1!I110</f>
        <v>16.48</v>
      </c>
      <c r="D109" s="135">
        <f>Summary1!D110</f>
        <v>7.3686327744699316</v>
      </c>
      <c r="E109" s="135">
        <f>Summary1!E110</f>
        <v>39</v>
      </c>
      <c r="F109" s="135">
        <f>Summary1!J110</f>
        <v>0.75925514685896545</v>
      </c>
      <c r="G109" s="135">
        <f t="shared" si="3"/>
        <v>63.607887921328896</v>
      </c>
      <c r="H109" s="135">
        <f>'[1]On-truck'!BC121</f>
        <v>11.844060892857145</v>
      </c>
      <c r="I109" s="135">
        <f>'[1]On-truck'!BD121</f>
        <v>15.132186666666669</v>
      </c>
      <c r="J109" s="135">
        <f>Summary1!K110</f>
        <v>5.4999166424364709</v>
      </c>
      <c r="K109" s="135">
        <f>Summary1!L110</f>
        <v>79.22887467289236</v>
      </c>
      <c r="L109" s="136">
        <f>Summary1!M110</f>
        <v>634795.8363393388</v>
      </c>
      <c r="M109" s="118">
        <f>'[1]On-truck'!M121</f>
        <v>0.6</v>
      </c>
      <c r="N109" s="118">
        <f>'[1]On-truck'!N121</f>
        <v>0.4</v>
      </c>
      <c r="O109" s="136">
        <f>Summary1!N110</f>
        <v>317397.9181696694</v>
      </c>
      <c r="P109" s="136">
        <f>Summary1!O110</f>
        <v>317397.9181696694</v>
      </c>
    </row>
    <row r="110" spans="1:16" x14ac:dyDescent="0.25">
      <c r="A110" s="134">
        <f>'Phase cost, On-truck'!A116</f>
        <v>107</v>
      </c>
      <c r="B110" s="134" t="str">
        <f>'Phase cost, On-truck'!B116</f>
        <v>Kitimat Valley Upper</v>
      </c>
      <c r="C110" s="135">
        <f>Summary1!C111+Summary1!G111+Summary1!H111+Summary1!I111</f>
        <v>16.48</v>
      </c>
      <c r="D110" s="135">
        <f>Summary1!D111</f>
        <v>5.5817097779136757</v>
      </c>
      <c r="E110" s="135">
        <f>Summary1!E111</f>
        <v>39</v>
      </c>
      <c r="F110" s="135">
        <f>Summary1!J111</f>
        <v>1.5067069079847379</v>
      </c>
      <c r="G110" s="135">
        <f t="shared" si="3"/>
        <v>62.568416685898413</v>
      </c>
      <c r="H110" s="135">
        <f>'[1]On-truck'!BC122</f>
        <v>12.504275178571428</v>
      </c>
      <c r="I110" s="135">
        <f>'[1]On-truck'!BD122</f>
        <v>10.720977142857144</v>
      </c>
      <c r="J110" s="135">
        <f>Summary1!K111</f>
        <v>5.5768016578877466</v>
      </c>
      <c r="K110" s="135">
        <f>Summary1!L111</f>
        <v>80.266822381484573</v>
      </c>
      <c r="L110" s="136">
        <f>Summary1!M111</f>
        <v>420003.98706199811</v>
      </c>
      <c r="M110" s="118">
        <f>'[1]On-truck'!M122</f>
        <v>0.6</v>
      </c>
      <c r="N110" s="118">
        <f>'[1]On-truck'!N122</f>
        <v>0.4</v>
      </c>
      <c r="O110" s="136">
        <f>Summary1!N111</f>
        <v>210001.99353099905</v>
      </c>
      <c r="P110" s="136">
        <f>Summary1!O111</f>
        <v>210001.99353099905</v>
      </c>
    </row>
    <row r="111" spans="1:16" x14ac:dyDescent="0.25">
      <c r="A111" s="134">
        <f>'Phase cost, On-truck'!A117</f>
        <v>108</v>
      </c>
      <c r="B111" s="134" t="str">
        <f>'Phase cost, On-truck'!B117</f>
        <v>Coldwater Creek</v>
      </c>
      <c r="C111" s="135">
        <f>Summary1!C112+Summary1!G112+Summary1!H112+Summary1!I112</f>
        <v>16.48</v>
      </c>
      <c r="D111" s="135">
        <f>Summary1!D112</f>
        <v>9.1856018630560339</v>
      </c>
      <c r="E111" s="135">
        <f>Summary1!E112</f>
        <v>47.8</v>
      </c>
      <c r="F111" s="135">
        <f>Summary1!J112</f>
        <v>0.75098505593164278</v>
      </c>
      <c r="G111" s="135">
        <f t="shared" si="3"/>
        <v>74.216586918987673</v>
      </c>
      <c r="H111" s="135">
        <f>'[1]On-truck'!BC123</f>
        <v>11.290299107142859</v>
      </c>
      <c r="I111" s="135">
        <f>'[1]On-truck'!BD123</f>
        <v>8.4611633333333351</v>
      </c>
      <c r="J111" s="135">
        <f>Summary1!K112</f>
        <v>6.5640439195507598</v>
      </c>
      <c r="K111" s="135">
        <f>Summary1!L112</f>
        <v>93.594592913935259</v>
      </c>
      <c r="L111" s="136">
        <f>Summary1!M112</f>
        <v>437422.51021925849</v>
      </c>
      <c r="M111" s="118">
        <f>'[1]On-truck'!M123</f>
        <v>0.55000000000000004</v>
      </c>
      <c r="N111" s="118">
        <f>'[1]On-truck'!N123</f>
        <v>0.44999999999999996</v>
      </c>
      <c r="O111" s="136">
        <f>Summary1!N112</f>
        <v>262453.50613155507</v>
      </c>
      <c r="P111" s="136">
        <f>Summary1!O112</f>
        <v>174969.00408770342</v>
      </c>
    </row>
    <row r="112" spans="1:16" x14ac:dyDescent="0.25">
      <c r="A112" s="134">
        <f>'Phase cost, On-truck'!A118</f>
        <v>109</v>
      </c>
      <c r="B112" s="134" t="str">
        <f>'Phase cost, On-truck'!B118</f>
        <v>Lone Wolf Creek</v>
      </c>
      <c r="C112" s="135">
        <f>Summary1!C113+Summary1!G113+Summary1!H113+Summary1!I113</f>
        <v>16.48</v>
      </c>
      <c r="D112" s="135">
        <f>Summary1!D113</f>
        <v>9.2596793236649422</v>
      </c>
      <c r="E112" s="135">
        <f>Summary1!E113</f>
        <v>39</v>
      </c>
      <c r="F112" s="135">
        <f>Summary1!J113</f>
        <v>0.56821748869603061</v>
      </c>
      <c r="G112" s="135">
        <f t="shared" si="3"/>
        <v>65.307896812360966</v>
      </c>
      <c r="H112" s="135">
        <f>'[1]On-truck'!BC124</f>
        <v>12.197246433566432</v>
      </c>
      <c r="I112" s="135">
        <f>'[1]On-truck'!BD124</f>
        <v>23.365546771978025</v>
      </c>
      <c r="J112" s="135">
        <f>Summary1!K113</f>
        <v>5.9052816473698293</v>
      </c>
      <c r="K112" s="135">
        <f>Summary1!L113</f>
        <v>84.701302239492719</v>
      </c>
      <c r="L112" s="136">
        <f>Summary1!M113</f>
        <v>320880.58631627052</v>
      </c>
      <c r="M112" s="118">
        <f>'[1]On-truck'!M124</f>
        <v>0.6</v>
      </c>
      <c r="N112" s="118">
        <f>'[1]On-truck'!N124</f>
        <v>0.4</v>
      </c>
      <c r="O112" s="136">
        <f>Summary1!N113</f>
        <v>160440.29315813526</v>
      </c>
      <c r="P112" s="136">
        <f>Summary1!O113</f>
        <v>160440.29315813526</v>
      </c>
    </row>
    <row r="113" spans="1:16" x14ac:dyDescent="0.25">
      <c r="A113" s="134">
        <f>'Phase cost, On-truck'!A119</f>
        <v>110</v>
      </c>
      <c r="B113" s="134" t="str">
        <f>'Phase cost, On-truck'!B119</f>
        <v>Raley Creek</v>
      </c>
      <c r="C113" s="135">
        <f>Summary1!C114+Summary1!G114+Summary1!H114+Summary1!I114</f>
        <v>16.48</v>
      </c>
      <c r="D113" s="135">
        <f>Summary1!D114</f>
        <v>7.4564983621971841</v>
      </c>
      <c r="E113" s="135">
        <f>Summary1!E114</f>
        <v>44.8</v>
      </c>
      <c r="F113" s="135">
        <f>Summary1!J114</f>
        <v>0.71728695931624087</v>
      </c>
      <c r="G113" s="135">
        <f t="shared" si="3"/>
        <v>69.453785321513422</v>
      </c>
      <c r="H113" s="135">
        <f>'[1]On-truck'!BC125</f>
        <v>13.120136607142859</v>
      </c>
      <c r="I113" s="135">
        <f>'[1]On-truck'!BD125</f>
        <v>12.257003611111113</v>
      </c>
      <c r="J113" s="135">
        <f>Summary1!K114</f>
        <v>6.1011793028639305</v>
      </c>
      <c r="K113" s="135">
        <f>Summary1!L114</f>
        <v>87.345920588663063</v>
      </c>
      <c r="L113" s="136">
        <f>Summary1!M114</f>
        <v>429536.55475133634</v>
      </c>
      <c r="M113" s="118">
        <f>'[1]On-truck'!M125</f>
        <v>0.55000000000000004</v>
      </c>
      <c r="N113" s="118">
        <f>'[1]On-truck'!N125</f>
        <v>0.44999999999999996</v>
      </c>
      <c r="O113" s="136">
        <f>Summary1!N114</f>
        <v>257721.93285080179</v>
      </c>
      <c r="P113" s="136">
        <f>Summary1!O114</f>
        <v>171814.62190053455</v>
      </c>
    </row>
    <row r="114" spans="1:16" x14ac:dyDescent="0.25">
      <c r="A114" s="134">
        <f>'Phase cost, On-truck'!A120</f>
        <v>111</v>
      </c>
      <c r="B114" s="134" t="str">
        <f>'Phase cost, On-truck'!B120</f>
        <v>Wedeene River</v>
      </c>
      <c r="C114" s="135">
        <f>Summary1!C115+Summary1!G115+Summary1!H115+Summary1!I115</f>
        <v>16.48</v>
      </c>
      <c r="D114" s="135">
        <f>Summary1!D115</f>
        <v>9.7027207557885831</v>
      </c>
      <c r="E114" s="135">
        <f>Summary1!E115</f>
        <v>47.8</v>
      </c>
      <c r="F114" s="135">
        <f>Summary1!J115</f>
        <v>0.79155831876573435</v>
      </c>
      <c r="G114" s="135">
        <f t="shared" si="3"/>
        <v>74.774279074554315</v>
      </c>
      <c r="H114" s="135">
        <f>'[1]On-truck'!BC126</f>
        <v>12.101036607142857</v>
      </c>
      <c r="I114" s="135">
        <f>'[1]On-truck'!BD126</f>
        <v>15.320228611111114</v>
      </c>
      <c r="J114" s="135">
        <f>Summary1!K115</f>
        <v>6.6362872221548219</v>
      </c>
      <c r="K114" s="135">
        <f>Summary1!L115</f>
        <v>94.569877499090097</v>
      </c>
      <c r="L114" s="136">
        <f>Summary1!M115</f>
        <v>180180.15310027101</v>
      </c>
      <c r="M114" s="118">
        <f>'[1]On-truck'!M126</f>
        <v>0.6</v>
      </c>
      <c r="N114" s="118">
        <f>'[1]On-truck'!N126</f>
        <v>0.4</v>
      </c>
      <c r="O114" s="136">
        <f>Summary1!N115</f>
        <v>108108.0918601626</v>
      </c>
      <c r="P114" s="136">
        <f>Summary1!O115</f>
        <v>72072.061240108407</v>
      </c>
    </row>
    <row r="115" spans="1:16" x14ac:dyDescent="0.25">
      <c r="A115" s="134">
        <f>'Phase cost, On-truck'!A121</f>
        <v>112</v>
      </c>
      <c r="B115" s="134" t="str">
        <f>'Phase cost, On-truck'!B121</f>
        <v>Little wedeene River</v>
      </c>
      <c r="C115" s="135">
        <f>Summary1!C116+Summary1!G116+Summary1!H116+Summary1!I116</f>
        <v>16.48</v>
      </c>
      <c r="D115" s="135">
        <f>Summary1!D116</f>
        <v>9.1661194060177884</v>
      </c>
      <c r="E115" s="135">
        <f>Summary1!E116</f>
        <v>47.8</v>
      </c>
      <c r="F115" s="135">
        <f>Summary1!J116</f>
        <v>2.6436589368866699</v>
      </c>
      <c r="G115" s="135">
        <f t="shared" si="3"/>
        <v>76.089778342904452</v>
      </c>
      <c r="H115" s="135">
        <f>'[1]On-truck'!BC127</f>
        <v>12.101036607142857</v>
      </c>
      <c r="I115" s="135">
        <f>'[1]On-truck'!BD127</f>
        <v>15.320228611111114</v>
      </c>
      <c r="J115" s="135">
        <f>Summary1!K116</f>
        <v>6.6320587445752128</v>
      </c>
      <c r="K115" s="135">
        <f>Summary1!L116</f>
        <v>94.512793051765385</v>
      </c>
      <c r="L115" s="136">
        <f>Summary1!M116</f>
        <v>569034.52729113074</v>
      </c>
      <c r="M115" s="118">
        <f>'[1]On-truck'!M127</f>
        <v>0.6</v>
      </c>
      <c r="N115" s="118">
        <f>'[1]On-truck'!N127</f>
        <v>0.4</v>
      </c>
      <c r="O115" s="136">
        <f>Summary1!N116</f>
        <v>341420.71637467842</v>
      </c>
      <c r="P115" s="136">
        <f>Summary1!O116</f>
        <v>227613.81091645232</v>
      </c>
    </row>
    <row r="116" spans="1:16" x14ac:dyDescent="0.25">
      <c r="A116" s="134">
        <f>'Phase cost, On-truck'!A122</f>
        <v>113</v>
      </c>
      <c r="B116" s="134" t="str">
        <f>'Phase cost, On-truck'!B122</f>
        <v>Kitimat Valley Lower</v>
      </c>
      <c r="C116" s="135">
        <f>Summary1!C117+Summary1!G117+Summary1!H117+Summary1!I117</f>
        <v>16.48</v>
      </c>
      <c r="D116" s="135">
        <f>Summary1!D117</f>
        <v>7.2260672603404759</v>
      </c>
      <c r="E116" s="135">
        <f>Summary1!E117</f>
        <v>31.5</v>
      </c>
      <c r="F116" s="135">
        <f>Summary1!J117</f>
        <v>3.9703817251590157</v>
      </c>
      <c r="G116" s="135">
        <f t="shared" si="3"/>
        <v>59.176448985499491</v>
      </c>
      <c r="H116" s="135">
        <f>'[1]On-truck'!BC128</f>
        <v>12.101036607142857</v>
      </c>
      <c r="I116" s="135">
        <f>'[1]On-truck'!BD128</f>
        <v>15.320228611111114</v>
      </c>
      <c r="J116" s="135">
        <f>Summary1!K117</f>
        <v>5.1370909595542456</v>
      </c>
      <c r="K116" s="135">
        <f>Summary1!L117</f>
        <v>74.33072795398229</v>
      </c>
      <c r="L116" s="136">
        <f>Summary1!M117</f>
        <v>1000381.1033996586</v>
      </c>
      <c r="M116" s="118">
        <f>'[1]On-truck'!M128</f>
        <v>0.6</v>
      </c>
      <c r="N116" s="118">
        <f>'[1]On-truck'!N128</f>
        <v>0.4</v>
      </c>
      <c r="O116" s="136">
        <f>Summary1!N117</f>
        <v>550209.60686981224</v>
      </c>
      <c r="P116" s="136">
        <f>Summary1!O117</f>
        <v>450171.49652984634</v>
      </c>
    </row>
    <row r="117" spans="1:16" x14ac:dyDescent="0.25">
      <c r="A117" s="134">
        <f>'Phase cost, On-truck'!A123</f>
        <v>114</v>
      </c>
      <c r="B117" s="134" t="str">
        <f>'Phase cost, On-truck'!B123</f>
        <v>Sand Lake</v>
      </c>
      <c r="C117" s="135">
        <f>Summary1!C118+Summary1!G118+Summary1!H118+Summary1!I118</f>
        <v>16.48</v>
      </c>
      <c r="D117" s="135">
        <f>Summary1!D118</f>
        <v>8.4643702971702766</v>
      </c>
      <c r="E117" s="135">
        <f>Summary1!E118</f>
        <v>34.5</v>
      </c>
      <c r="F117" s="135">
        <f>Summary1!J118</f>
        <v>0.92239444022609629</v>
      </c>
      <c r="G117" s="135">
        <f t="shared" si="3"/>
        <v>60.36676473739638</v>
      </c>
      <c r="H117" s="135">
        <f>'[1]On-truck'!BC129</f>
        <v>13.120136607142859</v>
      </c>
      <c r="I117" s="135">
        <f>'[1]On-truck'!BD129</f>
        <v>12.257003611111113</v>
      </c>
      <c r="J117" s="135">
        <f>Summary1!K118</f>
        <v>5.764106504506195</v>
      </c>
      <c r="K117" s="135">
        <f>Summary1!L118</f>
        <v>82.795437810833647</v>
      </c>
      <c r="L117" s="136">
        <f>Summary1!M118</f>
        <v>549662.90827004367</v>
      </c>
      <c r="M117" s="118">
        <f>'[1]On-truck'!M129</f>
        <v>0.55000000000000004</v>
      </c>
      <c r="N117" s="118">
        <f>'[1]On-truck'!N129</f>
        <v>0.44999999999999996</v>
      </c>
      <c r="O117" s="136">
        <f>Summary1!N118</f>
        <v>329797.74496202619</v>
      </c>
      <c r="P117" s="136">
        <f>Summary1!O118</f>
        <v>219865.16330801748</v>
      </c>
    </row>
    <row r="118" spans="1:16" x14ac:dyDescent="0.25">
      <c r="A118" s="134">
        <f>'Phase cost, On-truck'!A124</f>
        <v>115</v>
      </c>
      <c r="B118" s="134" t="str">
        <f>'Phase cost, On-truck'!B124</f>
        <v>Hirsch Creek 4</v>
      </c>
      <c r="C118" s="135">
        <f>Summary1!C119+Summary1!G119+Summary1!H119+Summary1!I119</f>
        <v>16.48</v>
      </c>
      <c r="D118" s="135">
        <f>Summary1!D119</f>
        <v>8.875</v>
      </c>
      <c r="E118" s="135">
        <f>Summary1!E119</f>
        <v>47.8</v>
      </c>
      <c r="F118" s="135">
        <f>Summary1!J119</f>
        <v>2.9910984211761749</v>
      </c>
      <c r="G118" s="135">
        <f t="shared" si="3"/>
        <v>76.146098421176177</v>
      </c>
      <c r="H118" s="135">
        <f>'[1]On-truck'!BC130</f>
        <v>11.917361607142857</v>
      </c>
      <c r="I118" s="135">
        <f>'[1]On-truck'!BD130</f>
        <v>10.786945277777781</v>
      </c>
      <c r="J118" s="135">
        <f>Summary1!K119</f>
        <v>6.7118260144083797</v>
      </c>
      <c r="K118" s="135">
        <f>Summary1!L119</f>
        <v>95.589651194513124</v>
      </c>
      <c r="L118" s="136">
        <f>Summary1!M119</f>
        <v>308882.71019057382</v>
      </c>
      <c r="M118" s="118">
        <f>'[1]On-truck'!M130</f>
        <v>0.55000000000000004</v>
      </c>
      <c r="N118" s="118">
        <f>'[1]On-truck'!N130</f>
        <v>0.44999999999999996</v>
      </c>
      <c r="O118" s="136">
        <f>Summary1!N119</f>
        <v>169885.49060481563</v>
      </c>
      <c r="P118" s="136">
        <f>Summary1!O119</f>
        <v>138997.2195857582</v>
      </c>
    </row>
    <row r="119" spans="1:16" x14ac:dyDescent="0.25">
      <c r="A119" s="134">
        <f>'Phase cost, On-truck'!A125</f>
        <v>116</v>
      </c>
      <c r="B119" s="134" t="str">
        <f>'Phase cost, On-truck'!B125</f>
        <v>Kitimat River 3</v>
      </c>
      <c r="C119" s="135">
        <f>Summary1!C120+Summary1!G120+Summary1!H120+Summary1!I120</f>
        <v>16.48</v>
      </c>
      <c r="D119" s="135">
        <f>Summary1!D120</f>
        <v>9.0137472562675018</v>
      </c>
      <c r="E119" s="135">
        <f>Summary1!E120</f>
        <v>47.8</v>
      </c>
      <c r="F119" s="135">
        <f>Summary1!J120</f>
        <v>0.785972159051194</v>
      </c>
      <c r="G119" s="135">
        <f t="shared" si="3"/>
        <v>74.079719415318692</v>
      </c>
      <c r="H119" s="135">
        <f>'[1]On-truck'!BC131</f>
        <v>17.714197129120883</v>
      </c>
      <c r="I119" s="135">
        <f>'[1]On-truck'!BD131</f>
        <v>16.08955091575092</v>
      </c>
      <c r="J119" s="135">
        <f>Summary1!K120</f>
        <v>6.599074625923909</v>
      </c>
      <c r="K119" s="135">
        <f>Summary1!L120</f>
        <v>94.067507449972766</v>
      </c>
      <c r="L119" s="136">
        <f>Summary1!M120</f>
        <v>1161858.5548263316</v>
      </c>
      <c r="M119" s="118">
        <f>'[1]On-truck'!M131</f>
        <v>0.7</v>
      </c>
      <c r="N119" s="118">
        <f>'[1]On-truck'!N131</f>
        <v>0.30000000000000004</v>
      </c>
      <c r="O119" s="136">
        <f>Summary1!N120</f>
        <v>697115.13289579889</v>
      </c>
      <c r="P119" s="136">
        <f>Summary1!O120</f>
        <v>464743.42193053267</v>
      </c>
    </row>
    <row r="120" spans="1:16" x14ac:dyDescent="0.25">
      <c r="A120" s="134">
        <f>'Phase cost, On-truck'!A126</f>
        <v>117</v>
      </c>
      <c r="B120" s="134" t="str">
        <f>'Phase cost, On-truck'!B126</f>
        <v>Davies Creek</v>
      </c>
      <c r="C120" s="135">
        <f>Summary1!C121+Summary1!G121+Summary1!H121+Summary1!I121</f>
        <v>16.48</v>
      </c>
      <c r="D120" s="135">
        <f>Summary1!D121</f>
        <v>8.9915173582799106</v>
      </c>
      <c r="E120" s="135">
        <f>Summary1!E121</f>
        <v>47.8</v>
      </c>
      <c r="F120" s="135">
        <f>Summary1!J121</f>
        <v>0.82128565483112825</v>
      </c>
      <c r="G120" s="135">
        <f t="shared" si="3"/>
        <v>74.092803013111038</v>
      </c>
      <c r="H120" s="135">
        <f>'[1]On-truck'!BC132</f>
        <v>16.370407129120885</v>
      </c>
      <c r="I120" s="135">
        <f>'[1]On-truck'!BD132</f>
        <v>14.447140915750918</v>
      </c>
      <c r="J120" s="135">
        <f>Summary1!K121</f>
        <v>6.6001213137472963</v>
      </c>
      <c r="K120" s="135">
        <f>Summary1!L121</f>
        <v>94.081637735588501</v>
      </c>
      <c r="L120" s="136">
        <f>Summary1!M121</f>
        <v>739708.30317492667</v>
      </c>
      <c r="M120" s="118">
        <f>'[1]On-truck'!M132</f>
        <v>0.7</v>
      </c>
      <c r="N120" s="118">
        <f>'[1]On-truck'!N132</f>
        <v>0.30000000000000004</v>
      </c>
      <c r="O120" s="136">
        <f>Summary1!N121</f>
        <v>443824.98190495599</v>
      </c>
      <c r="P120" s="136">
        <f>Summary1!O121</f>
        <v>295883.32126997068</v>
      </c>
    </row>
    <row r="121" spans="1:16" x14ac:dyDescent="0.25">
      <c r="A121" s="134">
        <f>'Phase cost, On-truck'!A127</f>
        <v>118</v>
      </c>
      <c r="B121" s="134" t="str">
        <f>'Phase cost, On-truck'!B127</f>
        <v>Hoult Creek</v>
      </c>
      <c r="C121" s="135">
        <f>Summary1!C122+Summary1!G122+Summary1!H122+Summary1!I122</f>
        <v>16.48</v>
      </c>
      <c r="D121" s="135">
        <f>Summary1!D122</f>
        <v>9.0690139772322542</v>
      </c>
      <c r="E121" s="135">
        <f>Summary1!E122</f>
        <v>47.8</v>
      </c>
      <c r="F121" s="135">
        <f>Summary1!J122</f>
        <v>0.8894255978845903</v>
      </c>
      <c r="G121" s="135">
        <f t="shared" si="3"/>
        <v>74.238439575116843</v>
      </c>
      <c r="H121" s="135">
        <f>'[1]On-truck'!BC133</f>
        <v>11.290299107142859</v>
      </c>
      <c r="I121" s="135">
        <f>'[1]On-truck'!BD133</f>
        <v>8.4611633333333351</v>
      </c>
      <c r="J121" s="135">
        <f>Summary1!K122</f>
        <v>6.6117722387077604</v>
      </c>
      <c r="K121" s="135">
        <f>Summary1!L122</f>
        <v>94.238925222554755</v>
      </c>
      <c r="L121" s="136">
        <f>Summary1!M122</f>
        <v>426800.31304973649</v>
      </c>
      <c r="M121" s="118">
        <f>'[1]On-truck'!M133</f>
        <v>0.6</v>
      </c>
      <c r="N121" s="118">
        <f>'[1]On-truck'!N133</f>
        <v>0.4</v>
      </c>
      <c r="O121" s="136">
        <f>Summary1!N122</f>
        <v>256080.18782984189</v>
      </c>
      <c r="P121" s="136">
        <f>Summary1!O122</f>
        <v>170720.1252198946</v>
      </c>
    </row>
    <row r="122" spans="1:16" x14ac:dyDescent="0.25">
      <c r="A122" s="134">
        <f>'Phase cost, On-truck'!A128</f>
        <v>119</v>
      </c>
      <c r="B122" s="134" t="str">
        <f>'Phase cost, On-truck'!B128</f>
        <v>Hirsch Creek 3</v>
      </c>
      <c r="C122" s="135">
        <f>Summary1!C123+Summary1!G123+Summary1!H123+Summary1!I123</f>
        <v>16.48</v>
      </c>
      <c r="D122" s="135">
        <f>Summary1!D123</f>
        <v>9.2713233974546849</v>
      </c>
      <c r="E122" s="135">
        <f>Summary1!E123</f>
        <v>47.8</v>
      </c>
      <c r="F122" s="135">
        <f>Summary1!J123</f>
        <v>3.2396607114336478</v>
      </c>
      <c r="G122" s="135">
        <f t="shared" si="3"/>
        <v>76.790984108888338</v>
      </c>
      <c r="H122" s="135">
        <f>'[1]On-truck'!BC134</f>
        <v>12.984849107142857</v>
      </c>
      <c r="I122" s="135">
        <f>'[1]On-truck'!BD134</f>
        <v>8.3351583333333341</v>
      </c>
      <c r="J122" s="135">
        <f>Summary1!K123</f>
        <v>6.7634168694253516</v>
      </c>
      <c r="K122" s="135">
        <f>Summary1!L123</f>
        <v>96.286127737242253</v>
      </c>
      <c r="L122" s="136">
        <f>Summary1!M123</f>
        <v>427687.63307273918</v>
      </c>
      <c r="M122" s="118">
        <f>'[1]On-truck'!M134</f>
        <v>0.7</v>
      </c>
      <c r="N122" s="118">
        <f>'[1]On-truck'!N134</f>
        <v>0.30000000000000004</v>
      </c>
      <c r="O122" s="136">
        <f>Summary1!N123</f>
        <v>235228.19819000657</v>
      </c>
      <c r="P122" s="136">
        <f>Summary1!O123</f>
        <v>192459.4348827326</v>
      </c>
    </row>
    <row r="123" spans="1:16" x14ac:dyDescent="0.25">
      <c r="A123" s="134">
        <f>'Phase cost, On-truck'!A129</f>
        <v>120</v>
      </c>
      <c r="B123" s="134" t="str">
        <f>'Phase cost, On-truck'!B129</f>
        <v>Hirsch Creek 1</v>
      </c>
      <c r="C123" s="135">
        <f>Summary1!C124+Summary1!G124+Summary1!H124+Summary1!I124</f>
        <v>16.48</v>
      </c>
      <c r="D123" s="135">
        <f>Summary1!D124</f>
        <v>7.2427130505550386</v>
      </c>
      <c r="E123" s="135">
        <f>Summary1!E124</f>
        <v>43.3</v>
      </c>
      <c r="F123" s="135">
        <f>Summary1!J124</f>
        <v>2.5361377482020329</v>
      </c>
      <c r="G123" s="135">
        <f t="shared" si="3"/>
        <v>69.558850798757064</v>
      </c>
      <c r="H123" s="135">
        <f>'[1]On-truck'!BC135</f>
        <v>13.120136607142859</v>
      </c>
      <c r="I123" s="135">
        <f>'[1]On-truck'!BD135</f>
        <v>12.257003611111113</v>
      </c>
      <c r="J123" s="135">
        <f>Summary1!K124</f>
        <v>6.0790020046148516</v>
      </c>
      <c r="K123" s="135">
        <f>Summary1!L124</f>
        <v>87.046527062300498</v>
      </c>
      <c r="L123" s="136">
        <f>Summary1!M124</f>
        <v>740802.95098133222</v>
      </c>
      <c r="M123" s="118">
        <f>'[1]On-truck'!M135</f>
        <v>0.55000000000000004</v>
      </c>
      <c r="N123" s="118">
        <f>'[1]On-truck'!N135</f>
        <v>0.44999999999999996</v>
      </c>
      <c r="O123" s="136">
        <f>Summary1!N124</f>
        <v>407441.62303973275</v>
      </c>
      <c r="P123" s="136">
        <f>Summary1!O124</f>
        <v>333361.32794159948</v>
      </c>
    </row>
    <row r="124" spans="1:16" x14ac:dyDescent="0.25">
      <c r="A124" s="134">
        <f>'Phase cost, On-truck'!A130</f>
        <v>121</v>
      </c>
      <c r="B124" s="134" t="str">
        <f>'Phase cost, On-truck'!B130</f>
        <v>Jesse Lake</v>
      </c>
      <c r="C124" s="135">
        <f>Summary1!C125+Summary1!G125+Summary1!H125+Summary1!I125</f>
        <v>16.48</v>
      </c>
      <c r="D124" s="135">
        <f>Summary1!D125</f>
        <v>11.054618685495928</v>
      </c>
      <c r="E124" s="135">
        <f>Summary1!E125</f>
        <v>39</v>
      </c>
      <c r="F124" s="135">
        <f>Summary1!J125</f>
        <v>2.5272202278985234</v>
      </c>
      <c r="G124" s="135">
        <f t="shared" si="3"/>
        <v>69.061838913394453</v>
      </c>
      <c r="H124" s="135">
        <f>'[1]On-truck'!BC136</f>
        <v>12.101036607142857</v>
      </c>
      <c r="I124" s="135">
        <f>'[1]On-truck'!BD136</f>
        <v>15.320228611111114</v>
      </c>
      <c r="J124" s="135">
        <f>Summary1!K125</f>
        <v>6.5046913742803474</v>
      </c>
      <c r="K124" s="135">
        <f>Summary1!L125</f>
        <v>92.793333552784688</v>
      </c>
      <c r="L124" s="136">
        <f>Summary1!M125</f>
        <v>2210657.0503010158</v>
      </c>
      <c r="M124" s="118">
        <f>'[1]On-truck'!M136</f>
        <v>0.6</v>
      </c>
      <c r="N124" s="118">
        <f>'[1]On-truck'!N136</f>
        <v>0.4</v>
      </c>
      <c r="O124" s="136">
        <f>Summary1!N125</f>
        <v>1547459.9352107111</v>
      </c>
      <c r="P124" s="136">
        <f>Summary1!O125</f>
        <v>663197.11509030487</v>
      </c>
    </row>
    <row r="125" spans="1:16" x14ac:dyDescent="0.25">
      <c r="A125" s="134">
        <f>'Phase cost, On-truck'!A131</f>
        <v>122</v>
      </c>
      <c r="B125" s="134" t="str">
        <f>'Phase cost, On-truck'!B131</f>
        <v>Bish Creek</v>
      </c>
      <c r="C125" s="135">
        <f>Summary1!C126+Summary1!G126+Summary1!H126+Summary1!I126</f>
        <v>16.48</v>
      </c>
      <c r="D125" s="135">
        <f>Summary1!D126</f>
        <v>11.018567749782733</v>
      </c>
      <c r="E125" s="135">
        <f>Summary1!E126</f>
        <v>39</v>
      </c>
      <c r="F125" s="135">
        <f>Summary1!J126</f>
        <v>2.6391079569507001</v>
      </c>
      <c r="G125" s="135">
        <f t="shared" si="3"/>
        <v>69.137675706733432</v>
      </c>
      <c r="H125" s="135">
        <f>'[1]On-truck'!BC137</f>
        <v>17.588474682159944</v>
      </c>
      <c r="I125" s="135">
        <f>'[1]On-truck'!BD137</f>
        <v>33.884128801963435</v>
      </c>
      <c r="J125" s="135">
        <f>Summary1!K126</f>
        <v>6.3960882377474659</v>
      </c>
      <c r="K125" s="135">
        <f>Summary1!L126</f>
        <v>91.327191209590794</v>
      </c>
      <c r="L125" s="136">
        <f>Summary1!M126</f>
        <v>1354449.2052168197</v>
      </c>
      <c r="M125" s="118">
        <f>'[1]On-truck'!M137</f>
        <v>0.6</v>
      </c>
      <c r="N125" s="118">
        <f>'[1]On-truck'!N137</f>
        <v>0.4</v>
      </c>
      <c r="O125" s="136">
        <f>Summary1!N126</f>
        <v>948114.44365177373</v>
      </c>
      <c r="P125" s="136">
        <f>Summary1!O126</f>
        <v>406334.76156504598</v>
      </c>
    </row>
    <row r="126" spans="1:16" x14ac:dyDescent="0.25">
      <c r="A126" s="134">
        <f>'Phase cost, On-truck'!A132</f>
        <v>123</v>
      </c>
      <c r="B126" s="134" t="str">
        <f>'Phase cost, On-truck'!B132</f>
        <v>Douglas Channel West</v>
      </c>
      <c r="C126" s="135">
        <f>Summary1!C127+Summary1!G127+Summary1!H127+Summary1!I127</f>
        <v>16.48</v>
      </c>
      <c r="D126" s="135">
        <f>Summary1!D127</f>
        <v>11.836831976425781</v>
      </c>
      <c r="E126" s="135">
        <f>Summary1!E127</f>
        <v>47.8</v>
      </c>
      <c r="F126" s="135">
        <f>Summary1!J127</f>
        <v>3.7978607910421847</v>
      </c>
      <c r="G126" s="135">
        <f t="shared" si="3"/>
        <v>79.914692767467969</v>
      </c>
      <c r="H126" s="135">
        <f>'[1]On-truck'!BC138</f>
        <v>17.588474682159944</v>
      </c>
      <c r="I126" s="135">
        <f>'[1]On-truck'!BD138</f>
        <v>33.884128801963435</v>
      </c>
      <c r="J126" s="135">
        <f>Summary1!K127</f>
        <v>6.807467005206961</v>
      </c>
      <c r="K126" s="135">
        <f>Summary1!L127</f>
        <v>96.880804570293975</v>
      </c>
      <c r="L126" s="136">
        <f>Summary1!M127</f>
        <v>436558.3646232172</v>
      </c>
      <c r="M126" s="118">
        <f>'[1]On-truck'!M138</f>
        <v>0.6</v>
      </c>
      <c r="N126" s="118">
        <f>'[1]On-truck'!N138</f>
        <v>0.4</v>
      </c>
      <c r="O126" s="136">
        <f>Summary1!N127</f>
        <v>261935.01877393032</v>
      </c>
      <c r="P126" s="136">
        <f>Summary1!O127</f>
        <v>174623.34584928688</v>
      </c>
    </row>
    <row r="127" spans="1:16" x14ac:dyDescent="0.25">
      <c r="A127" s="134">
        <f>'Phase cost, On-truck'!A133</f>
        <v>124</v>
      </c>
      <c r="B127" s="134" t="str">
        <f>'Phase cost, On-truck'!B133</f>
        <v>Douglas Channel East</v>
      </c>
      <c r="C127" s="135">
        <f>Summary1!C128+Summary1!G128+Summary1!H128+Summary1!I128</f>
        <v>16.48</v>
      </c>
      <c r="D127" s="135">
        <f>Summary1!D128</f>
        <v>11.760059211285945</v>
      </c>
      <c r="E127" s="135">
        <f>Summary1!E128</f>
        <v>47.8</v>
      </c>
      <c r="F127" s="135">
        <f>Summary1!J128</f>
        <v>2.2832860205658139</v>
      </c>
      <c r="G127" s="135">
        <f t="shared" si="3"/>
        <v>78.323345231851761</v>
      </c>
      <c r="H127" s="135">
        <f>'[1]On-truck'!BC139</f>
        <v>11.573203750000001</v>
      </c>
      <c r="I127" s="135">
        <f>'[1]On-truck'!BD139</f>
        <v>14.675099563492065</v>
      </c>
      <c r="J127" s="135">
        <f>Summary1!K128</f>
        <v>6.7946629685481401</v>
      </c>
      <c r="K127" s="135">
        <f>Summary1!L128</f>
        <v>96.707950075399893</v>
      </c>
      <c r="L127" s="136">
        <f>Summary1!M128</f>
        <v>2940567.5184952957</v>
      </c>
      <c r="M127" s="118">
        <f>'[1]On-truck'!M139</f>
        <v>0.6</v>
      </c>
      <c r="N127" s="118">
        <f>'[1]On-truck'!N139</f>
        <v>0.4</v>
      </c>
      <c r="O127" s="136">
        <f>Summary1!N128</f>
        <v>2058397.2629467067</v>
      </c>
      <c r="P127" s="136">
        <f>Summary1!O128</f>
        <v>882170.25554858882</v>
      </c>
    </row>
    <row r="128" spans="1:16" x14ac:dyDescent="0.25">
      <c r="A128" s="134">
        <f>'Phase cost, On-truck'!A134</f>
        <v>125</v>
      </c>
      <c r="B128" s="134" t="str">
        <f>'Phase cost, On-truck'!B134</f>
        <v>Hirsch Creek 2</v>
      </c>
      <c r="C128" s="135">
        <f>Summary1!C129+Summary1!G129+Summary1!H129+Summary1!I129</f>
        <v>16.48</v>
      </c>
      <c r="D128" s="135">
        <f>Summary1!D129</f>
        <v>11.0727359352649</v>
      </c>
      <c r="E128" s="135">
        <f>Summary1!E129</f>
        <v>47.8</v>
      </c>
      <c r="F128" s="135">
        <f>Summary1!J129</f>
        <v>2.7968048350584378</v>
      </c>
      <c r="G128" s="135">
        <f t="shared" si="3"/>
        <v>78.149540770323341</v>
      </c>
      <c r="H128" s="135">
        <f>'[1]On-truck'!BC140</f>
        <v>8.4344350000000006</v>
      </c>
      <c r="I128" s="135">
        <f>'[1]On-truck'!BD140</f>
        <v>19.20202057539683</v>
      </c>
      <c r="J128" s="135">
        <f>Summary1!K129</f>
        <v>6.872101402340153</v>
      </c>
      <c r="K128" s="135">
        <f>Summary1!L129</f>
        <v>97.753368931592064</v>
      </c>
      <c r="L128" s="136">
        <f>Summary1!M129</f>
        <v>384372.41682437173</v>
      </c>
      <c r="M128" s="118">
        <f>'[1]On-truck'!M140</f>
        <v>0.65</v>
      </c>
      <c r="N128" s="118">
        <f>'[1]On-truck'!N140</f>
        <v>0.35</v>
      </c>
      <c r="O128" s="136">
        <f>Summary1!N129</f>
        <v>211404.82925340446</v>
      </c>
      <c r="P128" s="136">
        <f>Summary1!O129</f>
        <v>172967.58757096727</v>
      </c>
    </row>
    <row r="129" spans="1:16" x14ac:dyDescent="0.25">
      <c r="A129" s="134">
        <f>'Phase cost, On-truck'!A135</f>
        <v>126</v>
      </c>
      <c r="B129" s="134" t="str">
        <f>'Phase cost, On-truck'!B135</f>
        <v>Kitimat River 4</v>
      </c>
      <c r="C129" s="135">
        <f>Summary1!C130+Summary1!G130+Summary1!H130+Summary1!I130</f>
        <v>16.48</v>
      </c>
      <c r="D129" s="135">
        <f>Summary1!D130</f>
        <v>10.875</v>
      </c>
      <c r="E129" s="135">
        <f>Summary1!E130</f>
        <v>47.8</v>
      </c>
      <c r="F129" s="135">
        <f>Summary1!J130</f>
        <v>1.3357671682399459</v>
      </c>
      <c r="G129" s="135">
        <f t="shared" si="3"/>
        <v>76.490767168239941</v>
      </c>
      <c r="H129" s="135">
        <f>'[1]On-truck'!BC141</f>
        <v>0</v>
      </c>
      <c r="I129" s="135">
        <f>'[1]On-truck'!BD141</f>
        <v>0</v>
      </c>
      <c r="J129" s="135">
        <f>Summary1!K130</f>
        <v>6.7919584461576079</v>
      </c>
      <c r="K129" s="135">
        <f>Summary1!L130</f>
        <v>96.671439023127704</v>
      </c>
      <c r="L129" s="136">
        <f>Summary1!M130</f>
        <v>149069.044114391</v>
      </c>
      <c r="M129" s="118">
        <f>'[1]On-truck'!M141</f>
        <v>0</v>
      </c>
      <c r="N129" s="118">
        <f>'[1]On-truck'!N141</f>
        <v>0</v>
      </c>
      <c r="O129" s="136">
        <f>Summary1!N130</f>
        <v>89441.4264686346</v>
      </c>
      <c r="P129" s="136">
        <f>Summary1!O130</f>
        <v>59627.6176457564</v>
      </c>
    </row>
    <row r="130" spans="1:16" x14ac:dyDescent="0.25">
      <c r="A130" s="134">
        <f>'Phase cost, On-truck'!A136</f>
        <v>127</v>
      </c>
      <c r="B130" s="134" t="str">
        <f>'Phase cost, On-truck'!B136</f>
        <v>Kitseguecla River Upper</v>
      </c>
      <c r="C130" s="135">
        <f>Summary1!C131+Summary1!G131+Summary1!H131+Summary1!I131</f>
        <v>16.48</v>
      </c>
      <c r="D130" s="135">
        <f>Summary1!D131</f>
        <v>7.4753333333860805</v>
      </c>
      <c r="E130" s="135">
        <f>Summary1!E131</f>
        <v>28.5</v>
      </c>
      <c r="F130" s="135">
        <f>Summary1!J131</f>
        <v>2.126920562321053</v>
      </c>
      <c r="G130" s="135">
        <f t="shared" si="3"/>
        <v>54.58225389570714</v>
      </c>
      <c r="H130" s="135">
        <f>'[1]On-truck'!BC142</f>
        <v>0</v>
      </c>
      <c r="I130" s="135">
        <f>'[1]On-truck'!BD142</f>
        <v>0</v>
      </c>
      <c r="J130" s="135">
        <f>Summary1!K131</f>
        <v>5.8967192180630787</v>
      </c>
      <c r="K130" s="135">
        <f>Summary1!L131</f>
        <v>84.585709443851556</v>
      </c>
      <c r="L130" s="136">
        <f>Summary1!M131</f>
        <v>608107.41738052806</v>
      </c>
      <c r="M130" s="118">
        <f>'[1]On-truck'!M142</f>
        <v>0</v>
      </c>
      <c r="N130" s="118">
        <f>'[1]On-truck'!N142</f>
        <v>0</v>
      </c>
      <c r="O130" s="136">
        <f>Summary1!N131</f>
        <v>364864.45042831684</v>
      </c>
      <c r="P130" s="136">
        <f>Summary1!O131</f>
        <v>243242.96695221122</v>
      </c>
    </row>
    <row r="131" spans="1:16" x14ac:dyDescent="0.25">
      <c r="A131" s="134">
        <f>'Phase cost, On-truck'!A137</f>
        <v>128</v>
      </c>
      <c r="B131" s="134" t="str">
        <f>'Phase cost, On-truck'!B137</f>
        <v>Kitsuns Creek South</v>
      </c>
      <c r="C131" s="135">
        <f>Summary1!C132+Summary1!G132+Summary1!H132+Summary1!I132</f>
        <v>16.48</v>
      </c>
      <c r="D131" s="135">
        <f>Summary1!D132</f>
        <v>6.5483844116154399</v>
      </c>
      <c r="E131" s="135">
        <f>Summary1!E132</f>
        <v>39</v>
      </c>
      <c r="F131" s="135">
        <f>Summary1!J132</f>
        <v>1.5256086713920733</v>
      </c>
      <c r="G131" s="135">
        <f t="shared" si="3"/>
        <v>63.553993083007512</v>
      </c>
      <c r="H131" s="135">
        <f>'[1]On-truck'!BC143</f>
        <v>0</v>
      </c>
      <c r="I131" s="135">
        <f>'[1]On-truck'!BD143</f>
        <v>0</v>
      </c>
      <c r="J131" s="135">
        <f>Summary1!K132</f>
        <v>6.6144583530471088</v>
      </c>
      <c r="K131" s="135">
        <f>Summary1!L132</f>
        <v>94.275187766135971</v>
      </c>
      <c r="L131" s="136">
        <f>Summary1!M132</f>
        <v>634655.79935717199</v>
      </c>
      <c r="M131" s="118">
        <f>'[1]On-truck'!M143</f>
        <v>0</v>
      </c>
      <c r="N131" s="118">
        <f>'[1]On-truck'!N143</f>
        <v>0</v>
      </c>
      <c r="O131" s="136">
        <f>Summary1!N132</f>
        <v>380793.47961430316</v>
      </c>
      <c r="P131" s="136">
        <f>Summary1!O132</f>
        <v>253862.3197428688</v>
      </c>
    </row>
    <row r="132" spans="1:16" x14ac:dyDescent="0.25">
      <c r="A132" s="134">
        <f>'Phase cost, On-truck'!A138</f>
        <v>129</v>
      </c>
      <c r="B132" s="134" t="str">
        <f>'Phase cost, On-truck'!B138</f>
        <v>Lakelse River West</v>
      </c>
      <c r="C132" s="135">
        <f>Summary1!C133+Summary1!G133+Summary1!H133+Summary1!I133</f>
        <v>16.48</v>
      </c>
      <c r="D132" s="135">
        <f>Summary1!D133</f>
        <v>6.4651156080101266</v>
      </c>
      <c r="E132" s="135">
        <f>Summary1!E133</f>
        <v>43.3</v>
      </c>
      <c r="F132" s="135">
        <f>Summary1!J133</f>
        <v>0.92549616181759753</v>
      </c>
      <c r="G132" s="135">
        <f t="shared" si="3"/>
        <v>67.17061176982773</v>
      </c>
      <c r="H132" s="135">
        <f>'[1]On-truck'!BC144</f>
        <v>0</v>
      </c>
      <c r="I132" s="135">
        <f>'[1]On-truck'!BD144</f>
        <v>0</v>
      </c>
      <c r="J132" s="135">
        <f>Summary1!K133</f>
        <v>6.0003659076179634</v>
      </c>
      <c r="K132" s="135">
        <f>Summary1!L133</f>
        <v>85.984939752842507</v>
      </c>
      <c r="L132" s="136">
        <f>Summary1!M133</f>
        <v>490453.84070765314</v>
      </c>
      <c r="M132" s="118">
        <f>'[1]On-truck'!M144</f>
        <v>0</v>
      </c>
      <c r="N132" s="118">
        <f>'[1]On-truck'!N144</f>
        <v>0</v>
      </c>
      <c r="O132" s="136">
        <f>Summary1!N133</f>
        <v>294272.30442459189</v>
      </c>
      <c r="P132" s="136">
        <f>Summary1!O133</f>
        <v>196181.53628306126</v>
      </c>
    </row>
    <row r="133" spans="1:16" x14ac:dyDescent="0.25">
      <c r="A133" s="134">
        <f>'Phase cost, On-truck'!A139</f>
        <v>130</v>
      </c>
      <c r="B133" s="134" t="str">
        <f>'Phase cost, On-truck'!B139</f>
        <v>Lakelse River East</v>
      </c>
      <c r="C133" s="135">
        <f>Summary1!C134+Summary1!G134+Summary1!H134+Summary1!I134</f>
        <v>16.48</v>
      </c>
      <c r="D133" s="135">
        <f>Summary1!D134</f>
        <v>5.8516239786233335</v>
      </c>
      <c r="E133" s="135">
        <f>Summary1!E134</f>
        <v>30</v>
      </c>
      <c r="F133" s="135">
        <f>Summary1!J134</f>
        <v>0.84870664440108434</v>
      </c>
      <c r="G133" s="135">
        <f t="shared" si="3"/>
        <v>53.180330623024417</v>
      </c>
      <c r="H133" s="135">
        <f>'[1]On-truck'!BC145</f>
        <v>0</v>
      </c>
      <c r="I133" s="135">
        <f>'[1]On-truck'!BD145</f>
        <v>0</v>
      </c>
      <c r="J133" s="135">
        <f>Summary1!K134</f>
        <v>4.8322736459530651</v>
      </c>
      <c r="K133" s="135">
        <f>Summary1!L134</f>
        <v>70.215694220366387</v>
      </c>
      <c r="L133" s="136">
        <f>Summary1!M134</f>
        <v>509718.69392729091</v>
      </c>
      <c r="M133" s="118">
        <f>'[1]On-truck'!M145</f>
        <v>0</v>
      </c>
      <c r="N133" s="118">
        <f>'[1]On-truck'!N145</f>
        <v>0</v>
      </c>
      <c r="O133" s="136">
        <f>Summary1!N134</f>
        <v>331317.15105273912</v>
      </c>
      <c r="P133" s="136">
        <f>Summary1!O134</f>
        <v>178401.54287455181</v>
      </c>
    </row>
    <row r="134" spans="1:16" x14ac:dyDescent="0.25">
      <c r="A134" s="134"/>
      <c r="B134" s="137"/>
    </row>
  </sheetData>
  <sheetProtection algorithmName="SHA-512" hashValue="s3aWadsfxw/mcy8aZ0zfBaU7CHL6hMdqHTwYweiUVLZh5hjfZcHaINBiaw15OkXD9bEAA9uejqnzexuvUCD7Zg==" saltValue="Ljkgm+DUqdhmSzBMgTG/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42"/>
  <sheetViews>
    <sheetView workbookViewId="0">
      <selection activeCell="A11" sqref="A11"/>
    </sheetView>
  </sheetViews>
  <sheetFormatPr defaultRowHeight="15" x14ac:dyDescent="0.25"/>
  <cols>
    <col min="1" max="1" width="9.140625" style="11"/>
    <col min="2" max="2" width="23.85546875" style="11" bestFit="1" customWidth="1"/>
    <col min="3" max="11" width="11" style="11" customWidth="1"/>
    <col min="12" max="13" width="14.28515625" style="11" bestFit="1" customWidth="1"/>
    <col min="14" max="14" width="11" style="11" customWidth="1"/>
    <col min="24" max="24" width="10.28515625" customWidth="1"/>
    <col min="26" max="26" width="11.5703125" customWidth="1"/>
    <col min="27" max="28" width="12.5703125" customWidth="1"/>
    <col min="29" max="38" width="13.140625" customWidth="1"/>
    <col min="39" max="39" width="11.140625" customWidth="1"/>
    <col min="40" max="40" width="12.7109375" bestFit="1" customWidth="1"/>
    <col min="41" max="41" width="10.28515625" customWidth="1"/>
    <col min="42" max="43" width="11.28515625" customWidth="1"/>
    <col min="44" max="46" width="10.28515625" customWidth="1"/>
  </cols>
  <sheetData>
    <row r="1" spans="1:47" ht="18.75" x14ac:dyDescent="0.3">
      <c r="A1" s="155" t="s">
        <v>309</v>
      </c>
    </row>
    <row r="2" spans="1:47" ht="15" customHeight="1" x14ac:dyDescent="0.25">
      <c r="D2" s="186" t="s">
        <v>211</v>
      </c>
      <c r="E2" s="186"/>
      <c r="F2" s="186"/>
      <c r="G2" s="186"/>
      <c r="H2" s="186"/>
      <c r="I2" s="186"/>
      <c r="J2" s="186"/>
      <c r="K2" s="186"/>
      <c r="L2" s="186"/>
      <c r="M2" s="186"/>
      <c r="N2" s="186"/>
      <c r="O2" s="185" t="s">
        <v>210</v>
      </c>
      <c r="P2" s="185"/>
      <c r="Q2" s="185"/>
      <c r="R2" s="185"/>
      <c r="S2" s="185"/>
      <c r="T2" s="185"/>
      <c r="U2" s="185"/>
      <c r="V2" s="186" t="s">
        <v>207</v>
      </c>
      <c r="W2" s="186"/>
      <c r="X2" s="186"/>
      <c r="Y2" s="186"/>
      <c r="Z2" s="186"/>
      <c r="AA2" s="186"/>
      <c r="AB2" s="186"/>
      <c r="AC2" s="186"/>
      <c r="AD2" s="186"/>
      <c r="AE2" s="186"/>
      <c r="AF2" s="186"/>
      <c r="AG2" s="185" t="s">
        <v>208</v>
      </c>
      <c r="AH2" s="185"/>
      <c r="AI2" s="185"/>
      <c r="AJ2" s="185"/>
      <c r="AK2" s="185"/>
      <c r="AL2" s="185"/>
      <c r="AM2" s="185"/>
      <c r="AN2" s="72"/>
      <c r="AO2" s="187" t="s">
        <v>209</v>
      </c>
      <c r="AP2" s="187"/>
      <c r="AQ2" s="127"/>
      <c r="AR2" s="127"/>
      <c r="AS2" s="127"/>
      <c r="AT2" s="127"/>
    </row>
    <row r="3" spans="1:47" x14ac:dyDescent="0.25">
      <c r="A3" s="12"/>
      <c r="G3" s="34"/>
      <c r="H3" t="s">
        <v>187</v>
      </c>
      <c r="O3" s="17" t="s">
        <v>169</v>
      </c>
      <c r="Q3" s="5"/>
      <c r="R3" s="5"/>
      <c r="S3" s="5"/>
      <c r="T3" s="4" t="s">
        <v>16</v>
      </c>
      <c r="U3" s="168">
        <v>130</v>
      </c>
      <c r="V3" s="6"/>
      <c r="W3" s="7"/>
      <c r="AL3" s="4" t="s">
        <v>246</v>
      </c>
      <c r="AM3" s="169">
        <v>0.9</v>
      </c>
    </row>
    <row r="4" spans="1:47" x14ac:dyDescent="0.25">
      <c r="A4" s="12"/>
      <c r="G4" s="28"/>
      <c r="H4" t="s">
        <v>188</v>
      </c>
      <c r="Q4" s="5"/>
      <c r="R4" s="5"/>
      <c r="S4" s="5"/>
      <c r="T4" s="4" t="s">
        <v>15</v>
      </c>
      <c r="U4" s="168">
        <v>110</v>
      </c>
      <c r="V4" s="17" t="s">
        <v>168</v>
      </c>
      <c r="W4" s="7"/>
      <c r="Y4" s="15"/>
      <c r="Z4" s="26" t="s">
        <v>159</v>
      </c>
      <c r="AA4" s="169">
        <v>120</v>
      </c>
      <c r="AL4" s="4" t="s">
        <v>263</v>
      </c>
      <c r="AM4" s="169">
        <v>1.1000000000000001</v>
      </c>
      <c r="AS4" s="4" t="s">
        <v>203</v>
      </c>
      <c r="AT4" s="172">
        <v>1.5</v>
      </c>
    </row>
    <row r="5" spans="1:47" x14ac:dyDescent="0.25">
      <c r="G5" s="29"/>
      <c r="H5" t="s">
        <v>186</v>
      </c>
      <c r="Q5" s="5"/>
      <c r="R5" s="5"/>
      <c r="S5" s="5"/>
      <c r="T5" s="4" t="s">
        <v>10</v>
      </c>
      <c r="U5" s="168">
        <v>70</v>
      </c>
      <c r="V5" s="6"/>
      <c r="W5" s="7"/>
      <c r="Y5" s="15"/>
      <c r="Z5" s="27" t="s">
        <v>158</v>
      </c>
      <c r="AA5" s="169">
        <v>90</v>
      </c>
      <c r="AC5" s="170">
        <v>100000</v>
      </c>
      <c r="AD5" t="s">
        <v>294</v>
      </c>
      <c r="AL5" s="4" t="s">
        <v>247</v>
      </c>
      <c r="AM5" s="169">
        <v>0.9</v>
      </c>
    </row>
    <row r="6" spans="1:47" x14ac:dyDescent="0.25">
      <c r="G6" s="35"/>
      <c r="H6" t="s">
        <v>228</v>
      </c>
      <c r="Q6" s="5"/>
      <c r="R6" s="5"/>
      <c r="S6" s="5"/>
      <c r="T6" s="4" t="s">
        <v>11</v>
      </c>
      <c r="U6" s="168">
        <v>42</v>
      </c>
      <c r="V6" s="6"/>
      <c r="W6" s="7"/>
      <c r="Y6" s="15"/>
      <c r="Z6" s="27" t="s">
        <v>157</v>
      </c>
      <c r="AA6" s="169">
        <v>60</v>
      </c>
      <c r="AC6" s="170">
        <v>1000</v>
      </c>
      <c r="AD6" t="s">
        <v>190</v>
      </c>
      <c r="AS6" s="4" t="s">
        <v>204</v>
      </c>
      <c r="AT6" s="172">
        <v>10</v>
      </c>
    </row>
    <row r="7" spans="1:47" ht="17.25" x14ac:dyDescent="0.25">
      <c r="G7" s="38"/>
      <c r="H7" t="s">
        <v>189</v>
      </c>
      <c r="Q7" s="5"/>
      <c r="R7" s="5"/>
      <c r="S7" s="5"/>
      <c r="T7" s="4" t="s">
        <v>12</v>
      </c>
      <c r="U7" s="168">
        <v>32</v>
      </c>
      <c r="V7" s="6"/>
      <c r="W7" s="7"/>
      <c r="Y7" s="15"/>
      <c r="Z7" s="27" t="s">
        <v>156</v>
      </c>
      <c r="AA7" s="169">
        <v>40</v>
      </c>
      <c r="AC7" s="170">
        <v>8000</v>
      </c>
      <c r="AD7" t="s">
        <v>293</v>
      </c>
      <c r="AL7" s="4" t="s">
        <v>202</v>
      </c>
      <c r="AM7" s="169">
        <v>3.95</v>
      </c>
      <c r="AS7" s="4" t="s">
        <v>205</v>
      </c>
      <c r="AT7" s="172">
        <v>1</v>
      </c>
    </row>
    <row r="8" spans="1:47" x14ac:dyDescent="0.25">
      <c r="G8" s="46" t="s">
        <v>292</v>
      </c>
      <c r="H8" s="11" t="s">
        <v>291</v>
      </c>
      <c r="Q8" s="5"/>
      <c r="R8" s="5"/>
      <c r="S8" s="5"/>
      <c r="T8" s="4" t="s">
        <v>7</v>
      </c>
      <c r="U8" s="168">
        <v>27</v>
      </c>
      <c r="W8" s="7"/>
      <c r="Y8" s="15"/>
      <c r="Z8" s="27" t="s">
        <v>155</v>
      </c>
      <c r="AA8" s="169">
        <v>20</v>
      </c>
      <c r="AC8" s="170">
        <v>16</v>
      </c>
      <c r="AD8" t="s">
        <v>297</v>
      </c>
      <c r="AJ8" s="4"/>
      <c r="AK8" s="4"/>
      <c r="AM8" s="4"/>
      <c r="AS8" s="4" t="s">
        <v>206</v>
      </c>
      <c r="AT8" s="173">
        <v>0.08</v>
      </c>
    </row>
    <row r="9" spans="1:47" x14ac:dyDescent="0.25">
      <c r="G9" s="114" t="s">
        <v>292</v>
      </c>
      <c r="H9" s="11" t="s">
        <v>299</v>
      </c>
      <c r="N9" s="59"/>
      <c r="O9" s="17"/>
      <c r="Q9" s="5"/>
      <c r="R9" s="5"/>
      <c r="S9" s="5"/>
      <c r="T9" s="4"/>
      <c r="U9" s="4"/>
      <c r="V9" s="17"/>
      <c r="W9" s="7"/>
      <c r="Y9" s="15"/>
      <c r="Z9" s="27"/>
      <c r="AA9" s="4"/>
      <c r="AC9" s="4"/>
      <c r="AL9" s="4" t="s">
        <v>248</v>
      </c>
      <c r="AM9" s="171">
        <v>3.98</v>
      </c>
      <c r="AN9" s="4"/>
      <c r="AO9" s="4"/>
      <c r="AR9" s="4"/>
      <c r="AT9" s="4"/>
      <c r="AU9" s="4"/>
    </row>
    <row r="10" spans="1:47" x14ac:dyDescent="0.25">
      <c r="O10" s="17"/>
      <c r="Q10" s="5"/>
      <c r="R10" s="5"/>
      <c r="S10" s="5"/>
      <c r="T10" s="4"/>
      <c r="V10" s="17"/>
      <c r="W10" s="7"/>
      <c r="Y10" s="15"/>
      <c r="Z10" s="27"/>
      <c r="AN10" s="75"/>
    </row>
    <row r="11" spans="1:47" ht="75" x14ac:dyDescent="0.25">
      <c r="A11" s="32" t="s">
        <v>25</v>
      </c>
      <c r="B11" s="32" t="s">
        <v>26</v>
      </c>
      <c r="C11" s="32" t="s">
        <v>170</v>
      </c>
      <c r="D11" s="33" t="s">
        <v>175</v>
      </c>
      <c r="E11" s="24" t="s">
        <v>254</v>
      </c>
      <c r="F11" s="24" t="s">
        <v>264</v>
      </c>
      <c r="G11" s="33" t="s">
        <v>177</v>
      </c>
      <c r="H11" s="33" t="s">
        <v>176</v>
      </c>
      <c r="I11" s="33" t="s">
        <v>221</v>
      </c>
      <c r="J11" s="33" t="s">
        <v>256</v>
      </c>
      <c r="K11" s="33" t="s">
        <v>257</v>
      </c>
      <c r="L11" s="37" t="s">
        <v>178</v>
      </c>
      <c r="M11" s="37" t="s">
        <v>265</v>
      </c>
      <c r="N11" s="37" t="s">
        <v>227</v>
      </c>
      <c r="O11" s="24" t="s">
        <v>8</v>
      </c>
      <c r="P11" s="24" t="s">
        <v>13</v>
      </c>
      <c r="Q11" s="24" t="s">
        <v>9</v>
      </c>
      <c r="R11" s="24" t="s">
        <v>14</v>
      </c>
      <c r="S11" s="24" t="s">
        <v>18</v>
      </c>
      <c r="T11" s="24" t="s">
        <v>17</v>
      </c>
      <c r="U11" s="36" t="s">
        <v>1</v>
      </c>
      <c r="V11" s="24" t="s">
        <v>160</v>
      </c>
      <c r="W11" s="24" t="s">
        <v>161</v>
      </c>
      <c r="X11" s="24" t="s">
        <v>162</v>
      </c>
      <c r="Y11" s="24" t="s">
        <v>163</v>
      </c>
      <c r="Z11" s="24" t="s">
        <v>164</v>
      </c>
      <c r="AA11" s="36" t="s">
        <v>165</v>
      </c>
      <c r="AB11" s="50" t="s">
        <v>192</v>
      </c>
      <c r="AC11" s="30" t="s">
        <v>195</v>
      </c>
      <c r="AD11" s="39" t="s">
        <v>194</v>
      </c>
      <c r="AE11" s="39" t="s">
        <v>193</v>
      </c>
      <c r="AF11" s="50" t="s">
        <v>191</v>
      </c>
      <c r="AG11" s="31" t="s">
        <v>235</v>
      </c>
      <c r="AH11" s="31" t="s">
        <v>266</v>
      </c>
      <c r="AI11" s="31" t="s">
        <v>234</v>
      </c>
      <c r="AJ11" s="31" t="s">
        <v>240</v>
      </c>
      <c r="AK11" s="31" t="s">
        <v>267</v>
      </c>
      <c r="AL11" s="31" t="s">
        <v>241</v>
      </c>
      <c r="AM11" s="39" t="s">
        <v>236</v>
      </c>
      <c r="AN11" s="78" t="s">
        <v>249</v>
      </c>
      <c r="AO11" s="25" t="s">
        <v>167</v>
      </c>
      <c r="AP11" s="32" t="s">
        <v>252</v>
      </c>
      <c r="AQ11" s="25" t="s">
        <v>226</v>
      </c>
      <c r="AR11" s="25" t="s">
        <v>166</v>
      </c>
      <c r="AS11" s="25" t="s">
        <v>174</v>
      </c>
      <c r="AT11" s="25" t="s">
        <v>212</v>
      </c>
    </row>
    <row r="12" spans="1:47" x14ac:dyDescent="0.25">
      <c r="A12" s="18">
        <v>3</v>
      </c>
      <c r="B12" s="19" t="s">
        <v>27</v>
      </c>
      <c r="C12" s="20" t="s">
        <v>172</v>
      </c>
      <c r="D12" s="162">
        <v>620.28194373134681</v>
      </c>
      <c r="E12" s="163">
        <v>0.55000000000000004</v>
      </c>
      <c r="F12" s="163">
        <v>0.44999999999999996</v>
      </c>
      <c r="G12" s="164">
        <v>255.04892386376693</v>
      </c>
      <c r="H12" s="164">
        <v>365.23301986757991</v>
      </c>
      <c r="I12" s="165">
        <v>156901.72086146084</v>
      </c>
      <c r="J12" s="165">
        <v>2.6010043626444999</v>
      </c>
      <c r="K12" s="165">
        <v>156899.11985709818</v>
      </c>
      <c r="L12" s="52">
        <f t="shared" ref="L12:L43" si="0">K12*E12</f>
        <v>86294.515921404003</v>
      </c>
      <c r="M12" s="52">
        <f t="shared" ref="M12:M43" si="1">(K12*F12)</f>
        <v>70604.603935694176</v>
      </c>
      <c r="N12" s="55">
        <f t="shared" ref="N12:N43" si="2">K12/H12</f>
        <v>429.58634987051289</v>
      </c>
      <c r="O12" s="166">
        <v>30</v>
      </c>
      <c r="P12" s="167">
        <v>0</v>
      </c>
      <c r="Q12" s="167">
        <v>70</v>
      </c>
      <c r="R12" s="167">
        <v>0</v>
      </c>
      <c r="S12" s="167">
        <v>0</v>
      </c>
      <c r="T12" s="167">
        <v>0</v>
      </c>
      <c r="U12" s="49">
        <f t="shared" ref="U12:U73" si="3">(O12/100*$U$8)+(P12/100*$U$7)+(Q12/100*$U$6)+(R12/100*$U$5)+(S12/100*$U$4+(T12/100*$U$3))</f>
        <v>37.5</v>
      </c>
      <c r="V12" s="167">
        <v>0</v>
      </c>
      <c r="W12" s="167">
        <v>10</v>
      </c>
      <c r="X12" s="167">
        <v>80</v>
      </c>
      <c r="Y12" s="167">
        <v>10</v>
      </c>
      <c r="Z12" s="167">
        <v>0</v>
      </c>
      <c r="AA12" s="23">
        <f t="shared" ref="AA12:AA73" si="4">(V12/100*$AA$8)+(W12/100*$AA$7)+(X12/100*$AA$6)+(Y12/100*$AA$5+(Z12/100*$AA$4))</f>
        <v>61</v>
      </c>
      <c r="AB12" s="49">
        <f t="shared" ref="AB12:AB43" si="5">AA12*1000/AC$7</f>
        <v>7.625</v>
      </c>
      <c r="AC12" s="42">
        <f>Development!H3</f>
        <v>0.98823283953802832</v>
      </c>
      <c r="AD12" s="43">
        <f t="shared" ref="AD12:AD43" si="6">IF(D12&lt;AC$6,0,ROUND((D12/AC$6),0)*AC$5*(AC12))</f>
        <v>0</v>
      </c>
      <c r="AE12" s="2">
        <f t="shared" ref="AE12:AE43" si="7">AD12/K12</f>
        <v>0</v>
      </c>
      <c r="AF12" s="48">
        <f>AE12+AB12</f>
        <v>7.625</v>
      </c>
      <c r="AG12" s="62">
        <f>Hauling!I4</f>
        <v>4.5979365079365078</v>
      </c>
      <c r="AH12" s="62">
        <f>Hauling!J4</f>
        <v>6.2233849206349214</v>
      </c>
      <c r="AI12" s="62">
        <f>Hauling!K4</f>
        <v>8.8696666420954351</v>
      </c>
      <c r="AJ12" s="66">
        <f t="shared" ref="AJ12:AJ31" si="8">AG12*$AM$7*$AM$3</f>
        <v>16.345664285714285</v>
      </c>
      <c r="AK12" s="66">
        <f t="shared" ref="AK12:AK31" si="9">AH12*$AM$7*$AM$4</f>
        <v>27.040607480158737</v>
      </c>
      <c r="AL12" s="66">
        <f t="shared" ref="AL12:AL31" si="10">AI12*$AM$7*$AM$5</f>
        <v>31.531664912649276</v>
      </c>
      <c r="AM12" s="152">
        <f t="shared" ref="AM12:AM43" si="11">((AJ12*L12)+(AK12*M12))/K12</f>
        <v>21.158388723214287</v>
      </c>
      <c r="AN12" s="79">
        <f t="shared" ref="AN12:AN74" si="12">AM$9</f>
        <v>3.98</v>
      </c>
      <c r="AO12" s="53">
        <f t="shared" ref="AO12:AO33" si="13">AT$4</f>
        <v>1.5</v>
      </c>
      <c r="AP12" s="53">
        <f>Silviculture!P16</f>
        <v>1473.5811569530872</v>
      </c>
      <c r="AQ12" s="53">
        <f t="shared" ref="AQ12:AQ43" si="14">AP12/N12</f>
        <v>3.4302327282914322</v>
      </c>
      <c r="AR12" s="53">
        <f t="shared" ref="AR12:AR33" si="15">AT$6</f>
        <v>10</v>
      </c>
      <c r="AS12" s="53">
        <f t="shared" ref="AS12:AS33" si="16">AT$7</f>
        <v>1</v>
      </c>
      <c r="AT12" s="48">
        <f t="shared" ref="AT12:AT73" si="17">AT$8*(U12+AF12+AM12+AO12+AQ12+AR12)</f>
        <v>6.497089716120457</v>
      </c>
    </row>
    <row r="13" spans="1:47" x14ac:dyDescent="0.25">
      <c r="A13" s="18">
        <v>4</v>
      </c>
      <c r="B13" s="19" t="s">
        <v>28</v>
      </c>
      <c r="C13" s="20" t="s">
        <v>171</v>
      </c>
      <c r="D13" s="162">
        <v>2859.0202906978598</v>
      </c>
      <c r="E13" s="163">
        <v>0.65</v>
      </c>
      <c r="F13" s="163">
        <v>0.35</v>
      </c>
      <c r="G13" s="164">
        <v>1412.3117639922109</v>
      </c>
      <c r="H13" s="164">
        <v>1446.70852670565</v>
      </c>
      <c r="I13" s="165">
        <v>497465.01512257545</v>
      </c>
      <c r="J13" s="165">
        <v>21119.184738176627</v>
      </c>
      <c r="K13" s="165">
        <v>476345.83038439893</v>
      </c>
      <c r="L13" s="52">
        <f t="shared" si="0"/>
        <v>309624.78974985931</v>
      </c>
      <c r="M13" s="52">
        <f t="shared" si="1"/>
        <v>166721.04063453962</v>
      </c>
      <c r="N13" s="55">
        <f t="shared" si="2"/>
        <v>329.26178396770945</v>
      </c>
      <c r="O13" s="166">
        <v>90</v>
      </c>
      <c r="P13" s="167">
        <v>0</v>
      </c>
      <c r="Q13" s="167">
        <v>10</v>
      </c>
      <c r="R13" s="167">
        <v>0</v>
      </c>
      <c r="S13" s="167">
        <v>0</v>
      </c>
      <c r="T13" s="167">
        <v>0</v>
      </c>
      <c r="U13" s="49">
        <f t="shared" si="3"/>
        <v>28.5</v>
      </c>
      <c r="V13" s="167">
        <v>20</v>
      </c>
      <c r="W13" s="167">
        <v>70</v>
      </c>
      <c r="X13" s="167">
        <v>10</v>
      </c>
      <c r="Y13" s="167">
        <v>0</v>
      </c>
      <c r="Z13" s="167">
        <v>0</v>
      </c>
      <c r="AA13" s="23">
        <f t="shared" si="4"/>
        <v>38</v>
      </c>
      <c r="AB13" s="49">
        <f t="shared" si="5"/>
        <v>4.75</v>
      </c>
      <c r="AC13" s="42">
        <f>Development!H4</f>
        <v>0.73830566548077314</v>
      </c>
      <c r="AD13" s="43">
        <f t="shared" si="6"/>
        <v>221491.69964423194</v>
      </c>
      <c r="AE13" s="2">
        <f t="shared" si="7"/>
        <v>0.46498087212287298</v>
      </c>
      <c r="AF13" s="48">
        <f t="shared" ref="AF13:AF76" si="18">AE13+AB13</f>
        <v>5.2149808721228732</v>
      </c>
      <c r="AG13" s="62">
        <f>Hauling!I5</f>
        <v>5.9673016553449987</v>
      </c>
      <c r="AH13" s="62">
        <f>Hauling!J5</f>
        <v>4.8192088063295504</v>
      </c>
      <c r="AI13" s="62">
        <f>Hauling!K5</f>
        <v>10.239031789503926</v>
      </c>
      <c r="AJ13" s="66">
        <f t="shared" si="8"/>
        <v>21.213757384751474</v>
      </c>
      <c r="AK13" s="66">
        <f t="shared" si="9"/>
        <v>20.939462263501898</v>
      </c>
      <c r="AL13" s="66">
        <f t="shared" si="10"/>
        <v>36.399758011686458</v>
      </c>
      <c r="AM13" s="152">
        <f t="shared" si="11"/>
        <v>21.117754092314122</v>
      </c>
      <c r="AN13" s="79">
        <f t="shared" si="12"/>
        <v>3.98</v>
      </c>
      <c r="AO13" s="53">
        <f t="shared" si="13"/>
        <v>1.5</v>
      </c>
      <c r="AP13" s="53">
        <f>Silviculture!P17</f>
        <v>890.43391819932469</v>
      </c>
      <c r="AQ13" s="53">
        <f t="shared" si="14"/>
        <v>2.7043342457460815</v>
      </c>
      <c r="AR13" s="53">
        <f t="shared" si="15"/>
        <v>10</v>
      </c>
      <c r="AS13" s="53">
        <f t="shared" si="16"/>
        <v>1</v>
      </c>
      <c r="AT13" s="48">
        <f t="shared" si="17"/>
        <v>5.5229655368146462</v>
      </c>
    </row>
    <row r="14" spans="1:47" x14ac:dyDescent="0.25">
      <c r="A14" s="18">
        <v>5</v>
      </c>
      <c r="B14" s="19" t="s">
        <v>29</v>
      </c>
      <c r="C14" s="20" t="s">
        <v>171</v>
      </c>
      <c r="D14" s="162">
        <v>11530.010041881573</v>
      </c>
      <c r="E14" s="163">
        <v>0.65</v>
      </c>
      <c r="F14" s="163">
        <v>0.35</v>
      </c>
      <c r="G14" s="164">
        <v>3997.1177640104474</v>
      </c>
      <c r="H14" s="164">
        <v>7532.892277871123</v>
      </c>
      <c r="I14" s="165">
        <v>2650478.0558887543</v>
      </c>
      <c r="J14" s="165">
        <v>62645.831597701283</v>
      </c>
      <c r="K14" s="165">
        <v>2587832.2242910536</v>
      </c>
      <c r="L14" s="52">
        <f t="shared" si="0"/>
        <v>1682090.9457891849</v>
      </c>
      <c r="M14" s="52">
        <f t="shared" si="1"/>
        <v>905741.27850186871</v>
      </c>
      <c r="N14" s="55">
        <f t="shared" si="2"/>
        <v>343.53766506035885</v>
      </c>
      <c r="O14" s="166">
        <v>80</v>
      </c>
      <c r="P14" s="167">
        <v>0</v>
      </c>
      <c r="Q14" s="167">
        <v>20</v>
      </c>
      <c r="R14" s="167">
        <v>0</v>
      </c>
      <c r="S14" s="167">
        <v>0</v>
      </c>
      <c r="T14" s="167">
        <v>0</v>
      </c>
      <c r="U14" s="49">
        <f t="shared" si="3"/>
        <v>30</v>
      </c>
      <c r="V14" s="167">
        <v>20</v>
      </c>
      <c r="W14" s="167">
        <v>60</v>
      </c>
      <c r="X14" s="167">
        <v>20</v>
      </c>
      <c r="Y14" s="167">
        <v>0</v>
      </c>
      <c r="Z14" s="167">
        <v>0</v>
      </c>
      <c r="AA14" s="23">
        <f t="shared" si="4"/>
        <v>40</v>
      </c>
      <c r="AB14" s="49">
        <f t="shared" si="5"/>
        <v>5</v>
      </c>
      <c r="AC14" s="42">
        <f>Development!H5</f>
        <v>0.85500184870379348</v>
      </c>
      <c r="AD14" s="43">
        <f t="shared" si="6"/>
        <v>1026002.2184445522</v>
      </c>
      <c r="AE14" s="2">
        <f t="shared" si="7"/>
        <v>0.39647169117604963</v>
      </c>
      <c r="AF14" s="48">
        <f t="shared" si="18"/>
        <v>5.3964716911760497</v>
      </c>
      <c r="AG14" s="62">
        <f>Hauling!I6</f>
        <v>5.8268866226652598</v>
      </c>
      <c r="AH14" s="62">
        <f>Hauling!J6</f>
        <v>5.0539571723426224</v>
      </c>
      <c r="AI14" s="62">
        <f>Hauling!K6</f>
        <v>10.098616756824185</v>
      </c>
      <c r="AJ14" s="66">
        <f t="shared" si="8"/>
        <v>20.714581943574998</v>
      </c>
      <c r="AK14" s="66">
        <f t="shared" si="9"/>
        <v>21.9594439138287</v>
      </c>
      <c r="AL14" s="66">
        <f t="shared" si="10"/>
        <v>35.900582570509982</v>
      </c>
      <c r="AM14" s="152">
        <f t="shared" si="11"/>
        <v>21.150283633163792</v>
      </c>
      <c r="AN14" s="79">
        <f t="shared" si="12"/>
        <v>3.98</v>
      </c>
      <c r="AO14" s="53">
        <f t="shared" si="13"/>
        <v>1.5</v>
      </c>
      <c r="AP14" s="53">
        <f>Silviculture!P18</f>
        <v>764.12834975137207</v>
      </c>
      <c r="AQ14" s="53">
        <f t="shared" si="14"/>
        <v>2.2242927849472234</v>
      </c>
      <c r="AR14" s="53">
        <f t="shared" si="15"/>
        <v>10</v>
      </c>
      <c r="AS14" s="53">
        <f t="shared" si="16"/>
        <v>1</v>
      </c>
      <c r="AT14" s="48">
        <f t="shared" si="17"/>
        <v>5.6216838487429657</v>
      </c>
    </row>
    <row r="15" spans="1:47" x14ac:dyDescent="0.25">
      <c r="A15" s="18">
        <v>6</v>
      </c>
      <c r="B15" s="19" t="s">
        <v>30</v>
      </c>
      <c r="C15" s="20" t="s">
        <v>171</v>
      </c>
      <c r="D15" s="162">
        <v>4910.5648266428561</v>
      </c>
      <c r="E15" s="163">
        <v>0.65</v>
      </c>
      <c r="F15" s="163">
        <v>0.35</v>
      </c>
      <c r="G15" s="164">
        <v>1738.5707036536842</v>
      </c>
      <c r="H15" s="164">
        <v>3171.994122989176</v>
      </c>
      <c r="I15" s="165">
        <v>1242832.9625459432</v>
      </c>
      <c r="J15" s="165">
        <v>26739.019973157403</v>
      </c>
      <c r="K15" s="165">
        <v>1216093.9425727862</v>
      </c>
      <c r="L15" s="52">
        <f t="shared" si="0"/>
        <v>790461.06267231109</v>
      </c>
      <c r="M15" s="52">
        <f t="shared" si="1"/>
        <v>425632.87990047515</v>
      </c>
      <c r="N15" s="55">
        <f t="shared" si="2"/>
        <v>383.38467708974883</v>
      </c>
      <c r="O15" s="166">
        <v>60</v>
      </c>
      <c r="P15" s="167">
        <v>0</v>
      </c>
      <c r="Q15" s="167">
        <v>40</v>
      </c>
      <c r="R15" s="167">
        <v>0</v>
      </c>
      <c r="S15" s="167">
        <v>0</v>
      </c>
      <c r="T15" s="167">
        <v>0</v>
      </c>
      <c r="U15" s="49">
        <f t="shared" si="3"/>
        <v>33</v>
      </c>
      <c r="V15" s="167">
        <v>0</v>
      </c>
      <c r="W15" s="167">
        <v>40</v>
      </c>
      <c r="X15" s="167">
        <v>50</v>
      </c>
      <c r="Y15" s="167">
        <v>10</v>
      </c>
      <c r="Z15" s="167">
        <v>0</v>
      </c>
      <c r="AA15" s="23">
        <f t="shared" si="4"/>
        <v>55</v>
      </c>
      <c r="AB15" s="49">
        <f t="shared" si="5"/>
        <v>6.875</v>
      </c>
      <c r="AC15" s="42">
        <f>Development!H6</f>
        <v>0.92635394247096603</v>
      </c>
      <c r="AD15" s="43">
        <f t="shared" si="6"/>
        <v>463176.97123548301</v>
      </c>
      <c r="AE15" s="2">
        <f t="shared" si="7"/>
        <v>0.38087269002884677</v>
      </c>
      <c r="AF15" s="48">
        <f t="shared" si="18"/>
        <v>7.2558726900288466</v>
      </c>
      <c r="AG15" s="62">
        <f>Hauling!I7</f>
        <v>6.4741938122077443</v>
      </c>
      <c r="AH15" s="62">
        <f>Hauling!J7</f>
        <v>5.4733689370485044</v>
      </c>
      <c r="AI15" s="62">
        <f>Hauling!K7</f>
        <v>10.74592394636667</v>
      </c>
      <c r="AJ15" s="66">
        <f t="shared" si="8"/>
        <v>23.015759002398532</v>
      </c>
      <c r="AK15" s="66">
        <f t="shared" si="9"/>
        <v>23.781788031475752</v>
      </c>
      <c r="AL15" s="66">
        <f t="shared" si="10"/>
        <v>38.201759629333509</v>
      </c>
      <c r="AM15" s="152">
        <f t="shared" si="11"/>
        <v>23.283869162575559</v>
      </c>
      <c r="AN15" s="79">
        <f t="shared" si="12"/>
        <v>3.98</v>
      </c>
      <c r="AO15" s="53">
        <f t="shared" si="13"/>
        <v>1.5</v>
      </c>
      <c r="AP15" s="53">
        <f>Silviculture!P19</f>
        <v>684.87605556029962</v>
      </c>
      <c r="AQ15" s="53">
        <f t="shared" si="14"/>
        <v>1.7863939183984989</v>
      </c>
      <c r="AR15" s="53">
        <f t="shared" si="15"/>
        <v>10</v>
      </c>
      <c r="AS15" s="53">
        <f t="shared" si="16"/>
        <v>1</v>
      </c>
      <c r="AT15" s="48">
        <f t="shared" si="17"/>
        <v>6.146090861680233</v>
      </c>
    </row>
    <row r="16" spans="1:47" x14ac:dyDescent="0.25">
      <c r="A16" s="18">
        <v>7</v>
      </c>
      <c r="B16" s="19" t="s">
        <v>31</v>
      </c>
      <c r="C16" s="20" t="s">
        <v>171</v>
      </c>
      <c r="D16" s="162">
        <v>1856.6382911967955</v>
      </c>
      <c r="E16" s="163">
        <v>0.4</v>
      </c>
      <c r="F16" s="163">
        <v>0.6</v>
      </c>
      <c r="G16" s="164">
        <v>714.55344598257273</v>
      </c>
      <c r="H16" s="164">
        <v>1142.0848452142222</v>
      </c>
      <c r="I16" s="165">
        <v>319516.22645372903</v>
      </c>
      <c r="J16" s="165">
        <v>7450.7533766159613</v>
      </c>
      <c r="K16" s="165">
        <v>312065.47307711304</v>
      </c>
      <c r="L16" s="52">
        <f t="shared" si="0"/>
        <v>124826.18923084522</v>
      </c>
      <c r="M16" s="52">
        <f t="shared" si="1"/>
        <v>187239.28384626782</v>
      </c>
      <c r="N16" s="55">
        <f t="shared" si="2"/>
        <v>273.2419350320497</v>
      </c>
      <c r="O16" s="166">
        <v>30</v>
      </c>
      <c r="P16" s="167">
        <v>0</v>
      </c>
      <c r="Q16" s="167">
        <v>70</v>
      </c>
      <c r="R16" s="167">
        <v>0</v>
      </c>
      <c r="S16" s="167">
        <v>0</v>
      </c>
      <c r="T16" s="167">
        <v>0</v>
      </c>
      <c r="U16" s="49">
        <f t="shared" si="3"/>
        <v>37.5</v>
      </c>
      <c r="V16" s="167">
        <v>0</v>
      </c>
      <c r="W16" s="167">
        <v>30</v>
      </c>
      <c r="X16" s="167">
        <v>40</v>
      </c>
      <c r="Y16" s="167">
        <v>30</v>
      </c>
      <c r="Z16" s="167">
        <v>0</v>
      </c>
      <c r="AA16" s="23">
        <f t="shared" si="4"/>
        <v>63</v>
      </c>
      <c r="AB16" s="49">
        <f t="shared" si="5"/>
        <v>7.875</v>
      </c>
      <c r="AC16" s="42">
        <f>Development!H7</f>
        <v>0.7632377039288889</v>
      </c>
      <c r="AD16" s="43">
        <f t="shared" si="6"/>
        <v>152647.54078577779</v>
      </c>
      <c r="AE16" s="2">
        <f t="shared" si="7"/>
        <v>0.48915229000055949</v>
      </c>
      <c r="AF16" s="48">
        <f t="shared" si="18"/>
        <v>8.3641522900005594</v>
      </c>
      <c r="AG16" s="62">
        <f>Hauling!I8</f>
        <v>6.039887001887001</v>
      </c>
      <c r="AH16" s="62">
        <f>Hauling!J8</f>
        <v>6.755630841810409</v>
      </c>
      <c r="AI16" s="62">
        <f>Hauling!K8</f>
        <v>10.311617136045928</v>
      </c>
      <c r="AJ16" s="66">
        <f t="shared" si="8"/>
        <v>21.471798291708289</v>
      </c>
      <c r="AK16" s="66">
        <f t="shared" si="9"/>
        <v>29.353216007666234</v>
      </c>
      <c r="AL16" s="66">
        <f t="shared" si="10"/>
        <v>36.65779891864328</v>
      </c>
      <c r="AM16" s="152">
        <f t="shared" si="11"/>
        <v>26.200648921283054</v>
      </c>
      <c r="AN16" s="79">
        <f t="shared" si="12"/>
        <v>3.98</v>
      </c>
      <c r="AO16" s="53">
        <f t="shared" si="13"/>
        <v>1.5</v>
      </c>
      <c r="AP16" s="53">
        <f>Silviculture!P20</f>
        <v>737.74909782534723</v>
      </c>
      <c r="AQ16" s="53">
        <f t="shared" si="14"/>
        <v>2.6999848970430307</v>
      </c>
      <c r="AR16" s="53">
        <f t="shared" si="15"/>
        <v>10</v>
      </c>
      <c r="AS16" s="53">
        <f t="shared" si="16"/>
        <v>1</v>
      </c>
      <c r="AT16" s="48">
        <f t="shared" si="17"/>
        <v>6.9011828886661331</v>
      </c>
    </row>
    <row r="17" spans="1:46" x14ac:dyDescent="0.25">
      <c r="A17" s="18">
        <v>8</v>
      </c>
      <c r="B17" s="19" t="s">
        <v>32</v>
      </c>
      <c r="C17" s="20" t="s">
        <v>173</v>
      </c>
      <c r="D17" s="162">
        <v>7264.5051932343204</v>
      </c>
      <c r="E17" s="163">
        <v>0.65</v>
      </c>
      <c r="F17" s="163">
        <v>0.35</v>
      </c>
      <c r="G17" s="164">
        <v>3100.1860996204127</v>
      </c>
      <c r="H17" s="164">
        <v>4164.3190936139054</v>
      </c>
      <c r="I17" s="165">
        <v>1455357.3692175834</v>
      </c>
      <c r="J17" s="165">
        <v>61845.019162002143</v>
      </c>
      <c r="K17" s="165">
        <v>1393512.3500555812</v>
      </c>
      <c r="L17" s="52">
        <f t="shared" si="0"/>
        <v>905783.02753612783</v>
      </c>
      <c r="M17" s="52">
        <f t="shared" si="1"/>
        <v>487729.32251945336</v>
      </c>
      <c r="N17" s="55">
        <f t="shared" si="2"/>
        <v>334.6315012681352</v>
      </c>
      <c r="O17" s="166">
        <v>85</v>
      </c>
      <c r="P17" s="167">
        <v>0</v>
      </c>
      <c r="Q17" s="167">
        <v>15</v>
      </c>
      <c r="R17" s="167">
        <v>0</v>
      </c>
      <c r="S17" s="167">
        <v>0</v>
      </c>
      <c r="T17" s="167">
        <v>0</v>
      </c>
      <c r="U17" s="49">
        <f t="shared" si="3"/>
        <v>29.25</v>
      </c>
      <c r="V17" s="167">
        <v>0</v>
      </c>
      <c r="W17" s="167">
        <v>60</v>
      </c>
      <c r="X17" s="167">
        <v>20</v>
      </c>
      <c r="Y17" s="167">
        <v>20</v>
      </c>
      <c r="Z17" s="167">
        <v>0</v>
      </c>
      <c r="AA17" s="23">
        <f t="shared" si="4"/>
        <v>54</v>
      </c>
      <c r="AB17" s="49">
        <f t="shared" si="5"/>
        <v>6.75</v>
      </c>
      <c r="AC17" s="42">
        <f>Development!H8</f>
        <v>0.89277723797084174</v>
      </c>
      <c r="AD17" s="43">
        <f t="shared" si="6"/>
        <v>624944.06657958927</v>
      </c>
      <c r="AE17" s="2">
        <f t="shared" si="7"/>
        <v>0.44846683027578688</v>
      </c>
      <c r="AF17" s="48">
        <f t="shared" si="18"/>
        <v>7.1984668302757866</v>
      </c>
      <c r="AG17" s="62">
        <f>Hauling!I9</f>
        <v>5.3880532893319266</v>
      </c>
      <c r="AH17" s="62">
        <f>Hauling!J9</f>
        <v>5.5461695906432746</v>
      </c>
      <c r="AI17" s="62">
        <f>Hauling!K9</f>
        <v>9.6597834234908539</v>
      </c>
      <c r="AJ17" s="66">
        <f t="shared" si="8"/>
        <v>19.154529443575001</v>
      </c>
      <c r="AK17" s="66">
        <f t="shared" si="9"/>
        <v>24.098106871345031</v>
      </c>
      <c r="AL17" s="66">
        <f t="shared" si="10"/>
        <v>34.340530070509992</v>
      </c>
      <c r="AM17" s="152">
        <f t="shared" si="11"/>
        <v>20.884781543294512</v>
      </c>
      <c r="AN17" s="79">
        <f t="shared" si="12"/>
        <v>3.98</v>
      </c>
      <c r="AO17" s="53">
        <f t="shared" si="13"/>
        <v>1.5</v>
      </c>
      <c r="AP17" s="53">
        <f>Silviculture!P21</f>
        <v>825.47955462807931</v>
      </c>
      <c r="AQ17" s="53">
        <f t="shared" si="14"/>
        <v>2.4668315789153246</v>
      </c>
      <c r="AR17" s="53">
        <f t="shared" si="15"/>
        <v>10</v>
      </c>
      <c r="AS17" s="53">
        <f t="shared" si="16"/>
        <v>1</v>
      </c>
      <c r="AT17" s="48">
        <f t="shared" si="17"/>
        <v>5.7040063961988494</v>
      </c>
    </row>
    <row r="18" spans="1:46" x14ac:dyDescent="0.25">
      <c r="A18" s="18">
        <v>9</v>
      </c>
      <c r="B18" s="19" t="s">
        <v>33</v>
      </c>
      <c r="C18" s="20" t="s">
        <v>173</v>
      </c>
      <c r="D18" s="162">
        <v>4193.2305450935983</v>
      </c>
      <c r="E18" s="163">
        <v>0.6</v>
      </c>
      <c r="F18" s="163">
        <v>0.4</v>
      </c>
      <c r="G18" s="164">
        <v>1159.4190668487504</v>
      </c>
      <c r="H18" s="164">
        <v>3033.8114782448488</v>
      </c>
      <c r="I18" s="165">
        <v>1571731.386516717</v>
      </c>
      <c r="J18" s="165">
        <v>9079.0913029011172</v>
      </c>
      <c r="K18" s="165">
        <v>1562652.2952138162</v>
      </c>
      <c r="L18" s="52">
        <f t="shared" si="0"/>
        <v>937591.37712828966</v>
      </c>
      <c r="M18" s="52">
        <f t="shared" si="1"/>
        <v>625060.91808552656</v>
      </c>
      <c r="N18" s="55">
        <f t="shared" si="2"/>
        <v>515.07890533720888</v>
      </c>
      <c r="O18" s="166">
        <v>30</v>
      </c>
      <c r="P18" s="167">
        <v>0</v>
      </c>
      <c r="Q18" s="167">
        <v>70</v>
      </c>
      <c r="R18" s="167">
        <v>0</v>
      </c>
      <c r="S18" s="167">
        <v>0</v>
      </c>
      <c r="T18" s="167">
        <v>0</v>
      </c>
      <c r="U18" s="49">
        <f t="shared" si="3"/>
        <v>37.5</v>
      </c>
      <c r="V18" s="167">
        <v>10</v>
      </c>
      <c r="W18" s="167">
        <v>30</v>
      </c>
      <c r="X18" s="167">
        <v>30</v>
      </c>
      <c r="Y18" s="167">
        <v>30</v>
      </c>
      <c r="Z18" s="167">
        <v>0</v>
      </c>
      <c r="AA18" s="23">
        <f t="shared" si="4"/>
        <v>59</v>
      </c>
      <c r="AB18" s="49">
        <f t="shared" si="5"/>
        <v>7.375</v>
      </c>
      <c r="AC18" s="42">
        <f>Development!H9</f>
        <v>0.97036627340793624</v>
      </c>
      <c r="AD18" s="43">
        <f t="shared" si="6"/>
        <v>388146.5093631745</v>
      </c>
      <c r="AE18" s="2">
        <f t="shared" si="7"/>
        <v>0.24838955572651225</v>
      </c>
      <c r="AF18" s="48">
        <f t="shared" si="18"/>
        <v>7.6233895557265123</v>
      </c>
      <c r="AG18" s="62">
        <f>Hauling!I10</f>
        <v>5.2185663612273512</v>
      </c>
      <c r="AH18" s="62">
        <f>Hauling!J10</f>
        <v>6.0446565187478489</v>
      </c>
      <c r="AI18" s="62">
        <f>Hauling!K10</f>
        <v>9.4902964953862785</v>
      </c>
      <c r="AJ18" s="66">
        <f t="shared" si="8"/>
        <v>18.552003414163234</v>
      </c>
      <c r="AK18" s="66">
        <f t="shared" si="9"/>
        <v>26.264032573959408</v>
      </c>
      <c r="AL18" s="66">
        <f t="shared" si="10"/>
        <v>33.738004041098222</v>
      </c>
      <c r="AM18" s="152">
        <f t="shared" si="11"/>
        <v>21.636815078081707</v>
      </c>
      <c r="AN18" s="79">
        <f t="shared" si="12"/>
        <v>3.98</v>
      </c>
      <c r="AO18" s="53">
        <f t="shared" si="13"/>
        <v>1.5</v>
      </c>
      <c r="AP18" s="53">
        <f>Silviculture!P22</f>
        <v>688.44276848486686</v>
      </c>
      <c r="AQ18" s="53">
        <f t="shared" si="14"/>
        <v>1.3365772920445289</v>
      </c>
      <c r="AR18" s="53">
        <f t="shared" si="15"/>
        <v>10</v>
      </c>
      <c r="AS18" s="53">
        <f t="shared" si="16"/>
        <v>1</v>
      </c>
      <c r="AT18" s="48">
        <f t="shared" si="17"/>
        <v>6.3677425540682195</v>
      </c>
    </row>
    <row r="19" spans="1:46" x14ac:dyDescent="0.25">
      <c r="A19" s="18">
        <v>10</v>
      </c>
      <c r="B19" s="19" t="s">
        <v>34</v>
      </c>
      <c r="C19" s="20" t="s">
        <v>173</v>
      </c>
      <c r="D19" s="162">
        <v>2919.2651614534425</v>
      </c>
      <c r="E19" s="163">
        <v>0.65</v>
      </c>
      <c r="F19" s="163">
        <v>0.35</v>
      </c>
      <c r="G19" s="164">
        <v>1220.5900651818251</v>
      </c>
      <c r="H19" s="164">
        <v>1698.675096271611</v>
      </c>
      <c r="I19" s="165">
        <v>720924.34555663576</v>
      </c>
      <c r="J19" s="165">
        <v>42146.766450869618</v>
      </c>
      <c r="K19" s="165">
        <v>678777.57910576591</v>
      </c>
      <c r="L19" s="52">
        <f t="shared" si="0"/>
        <v>441205.42641874787</v>
      </c>
      <c r="M19" s="52">
        <f t="shared" si="1"/>
        <v>237572.15268701804</v>
      </c>
      <c r="N19" s="55">
        <f t="shared" si="2"/>
        <v>399.59235323788619</v>
      </c>
      <c r="O19" s="166">
        <v>30</v>
      </c>
      <c r="P19" s="167">
        <v>0</v>
      </c>
      <c r="Q19" s="167">
        <v>70</v>
      </c>
      <c r="R19" s="167">
        <v>0</v>
      </c>
      <c r="S19" s="167">
        <v>0</v>
      </c>
      <c r="T19" s="167">
        <v>0</v>
      </c>
      <c r="U19" s="49">
        <f t="shared" si="3"/>
        <v>37.5</v>
      </c>
      <c r="V19" s="167">
        <v>10</v>
      </c>
      <c r="W19" s="167">
        <v>30</v>
      </c>
      <c r="X19" s="167">
        <v>30</v>
      </c>
      <c r="Y19" s="167">
        <v>30</v>
      </c>
      <c r="Z19" s="167">
        <v>0</v>
      </c>
      <c r="AA19" s="23">
        <f t="shared" si="4"/>
        <v>59</v>
      </c>
      <c r="AB19" s="49">
        <f t="shared" si="5"/>
        <v>7.375</v>
      </c>
      <c r="AC19" s="42">
        <f>Development!H10</f>
        <v>0.88597952610912245</v>
      </c>
      <c r="AD19" s="43">
        <f t="shared" si="6"/>
        <v>265793.85783273674</v>
      </c>
      <c r="AE19" s="2">
        <f t="shared" si="7"/>
        <v>0.39157725006606503</v>
      </c>
      <c r="AF19" s="48">
        <f t="shared" si="18"/>
        <v>7.7665772500660655</v>
      </c>
      <c r="AG19" s="62">
        <f>Hauling!I11</f>
        <v>4.2078474069789857</v>
      </c>
      <c r="AH19" s="62">
        <f>Hauling!J11</f>
        <v>6.5620421396628821</v>
      </c>
      <c r="AI19" s="62">
        <f>Hauling!K11</f>
        <v>8.4795775411379122</v>
      </c>
      <c r="AJ19" s="66">
        <f t="shared" si="8"/>
        <v>14.958897531810296</v>
      </c>
      <c r="AK19" s="66">
        <f t="shared" si="9"/>
        <v>28.512073096835227</v>
      </c>
      <c r="AL19" s="66">
        <f t="shared" si="10"/>
        <v>30.144898158745278</v>
      </c>
      <c r="AM19" s="152">
        <f t="shared" si="11"/>
        <v>19.702508979569021</v>
      </c>
      <c r="AN19" s="79">
        <f t="shared" si="12"/>
        <v>3.98</v>
      </c>
      <c r="AO19" s="53">
        <f t="shared" si="13"/>
        <v>1.5</v>
      </c>
      <c r="AP19" s="53">
        <f>Silviculture!P23</f>
        <v>740.45089804878501</v>
      </c>
      <c r="AQ19" s="53">
        <f t="shared" si="14"/>
        <v>1.8530156847320303</v>
      </c>
      <c r="AR19" s="53">
        <f t="shared" si="15"/>
        <v>10</v>
      </c>
      <c r="AS19" s="53">
        <f t="shared" si="16"/>
        <v>1</v>
      </c>
      <c r="AT19" s="48">
        <f t="shared" si="17"/>
        <v>6.2657681531493692</v>
      </c>
    </row>
    <row r="20" spans="1:46" x14ac:dyDescent="0.25">
      <c r="A20" s="18">
        <v>11</v>
      </c>
      <c r="B20" s="19" t="s">
        <v>35</v>
      </c>
      <c r="C20" s="20" t="s">
        <v>173</v>
      </c>
      <c r="D20" s="162">
        <v>1439.2122825506133</v>
      </c>
      <c r="E20" s="163">
        <v>0.6</v>
      </c>
      <c r="F20" s="163">
        <v>0.4</v>
      </c>
      <c r="G20" s="164">
        <v>173.00121162173298</v>
      </c>
      <c r="H20" s="164">
        <v>1266.2110709288802</v>
      </c>
      <c r="I20" s="165">
        <v>312716.53527127352</v>
      </c>
      <c r="J20" s="165">
        <v>4996.0591161919119</v>
      </c>
      <c r="K20" s="165">
        <v>307720.47615508165</v>
      </c>
      <c r="L20" s="52">
        <f t="shared" si="0"/>
        <v>184632.28569304899</v>
      </c>
      <c r="M20" s="52">
        <f t="shared" si="1"/>
        <v>123088.19046203267</v>
      </c>
      <c r="N20" s="55">
        <f t="shared" si="2"/>
        <v>243.02462932135074</v>
      </c>
      <c r="O20" s="166">
        <v>20</v>
      </c>
      <c r="P20" s="167">
        <v>0</v>
      </c>
      <c r="Q20" s="167">
        <v>80</v>
      </c>
      <c r="R20" s="167">
        <v>0</v>
      </c>
      <c r="S20" s="167">
        <v>0</v>
      </c>
      <c r="T20" s="167">
        <v>0</v>
      </c>
      <c r="U20" s="49">
        <f t="shared" si="3"/>
        <v>39</v>
      </c>
      <c r="V20" s="167">
        <v>10</v>
      </c>
      <c r="W20" s="167">
        <v>10</v>
      </c>
      <c r="X20" s="167">
        <v>50</v>
      </c>
      <c r="Y20" s="167">
        <v>30</v>
      </c>
      <c r="Z20" s="167">
        <v>0</v>
      </c>
      <c r="AA20" s="23">
        <f t="shared" si="4"/>
        <v>63</v>
      </c>
      <c r="AB20" s="49">
        <f t="shared" si="5"/>
        <v>7.875</v>
      </c>
      <c r="AC20" s="42">
        <f>Development!H11</f>
        <v>0.91550739252377988</v>
      </c>
      <c r="AD20" s="43">
        <f t="shared" si="6"/>
        <v>91550.739252377985</v>
      </c>
      <c r="AE20" s="2">
        <f t="shared" si="7"/>
        <v>0.29751266602824061</v>
      </c>
      <c r="AF20" s="48">
        <f t="shared" si="18"/>
        <v>8.1725126660282399</v>
      </c>
      <c r="AG20" s="62">
        <f>Hauling!I12</f>
        <v>4.319625541125542</v>
      </c>
      <c r="AH20" s="62">
        <f>Hauling!J12</f>
        <v>7.170512581501745</v>
      </c>
      <c r="AI20" s="62">
        <f>Hauling!K12</f>
        <v>8.5913556752844684</v>
      </c>
      <c r="AJ20" s="66">
        <f t="shared" si="8"/>
        <v>15.356268798701302</v>
      </c>
      <c r="AK20" s="66">
        <f t="shared" si="9"/>
        <v>31.155877166625086</v>
      </c>
      <c r="AL20" s="66">
        <f t="shared" si="10"/>
        <v>30.542269425636288</v>
      </c>
      <c r="AM20" s="152">
        <f t="shared" si="11"/>
        <v>21.676112145870817</v>
      </c>
      <c r="AN20" s="79">
        <f t="shared" si="12"/>
        <v>3.98</v>
      </c>
      <c r="AO20" s="53">
        <f t="shared" si="13"/>
        <v>1.5</v>
      </c>
      <c r="AP20" s="53">
        <f>Silviculture!P24</f>
        <v>527.12795431360917</v>
      </c>
      <c r="AQ20" s="53">
        <f t="shared" si="14"/>
        <v>2.1690309981569378</v>
      </c>
      <c r="AR20" s="53">
        <f t="shared" si="15"/>
        <v>10</v>
      </c>
      <c r="AS20" s="53">
        <f t="shared" si="16"/>
        <v>1</v>
      </c>
      <c r="AT20" s="48">
        <f t="shared" si="17"/>
        <v>6.6014124648044801</v>
      </c>
    </row>
    <row r="21" spans="1:46" x14ac:dyDescent="0.25">
      <c r="A21" s="18">
        <v>12</v>
      </c>
      <c r="B21" s="19" t="s">
        <v>36</v>
      </c>
      <c r="C21" s="20" t="s">
        <v>173</v>
      </c>
      <c r="D21" s="162">
        <v>6373.7085362802782</v>
      </c>
      <c r="E21" s="163">
        <v>0.6</v>
      </c>
      <c r="F21" s="163">
        <v>0.4</v>
      </c>
      <c r="G21" s="164">
        <v>3963.0315728821524</v>
      </c>
      <c r="H21" s="164">
        <v>2410.676963398128</v>
      </c>
      <c r="I21" s="165">
        <v>831857.04021604534</v>
      </c>
      <c r="J21" s="165">
        <v>130722.2209614976</v>
      </c>
      <c r="K21" s="165">
        <v>701134.81925454841</v>
      </c>
      <c r="L21" s="52">
        <f t="shared" si="0"/>
        <v>420680.89155272901</v>
      </c>
      <c r="M21" s="52">
        <f t="shared" si="1"/>
        <v>280453.9277018194</v>
      </c>
      <c r="N21" s="55">
        <f t="shared" si="2"/>
        <v>290.84561303735103</v>
      </c>
      <c r="O21" s="166">
        <v>90</v>
      </c>
      <c r="P21" s="167">
        <v>0</v>
      </c>
      <c r="Q21" s="167">
        <v>10</v>
      </c>
      <c r="R21" s="167">
        <v>0</v>
      </c>
      <c r="S21" s="167">
        <v>0</v>
      </c>
      <c r="T21" s="167">
        <v>0</v>
      </c>
      <c r="U21" s="49">
        <f t="shared" si="3"/>
        <v>28.5</v>
      </c>
      <c r="V21" s="167">
        <v>50</v>
      </c>
      <c r="W21" s="167">
        <v>40</v>
      </c>
      <c r="X21" s="167">
        <v>10</v>
      </c>
      <c r="Y21" s="167">
        <v>0</v>
      </c>
      <c r="Z21" s="167">
        <v>0</v>
      </c>
      <c r="AA21" s="23">
        <f t="shared" si="4"/>
        <v>32</v>
      </c>
      <c r="AB21" s="49">
        <f t="shared" si="5"/>
        <v>4</v>
      </c>
      <c r="AC21" s="42">
        <f>Development!H12</f>
        <v>0.73957833276099516</v>
      </c>
      <c r="AD21" s="43">
        <f t="shared" si="6"/>
        <v>443746.99965659709</v>
      </c>
      <c r="AE21" s="2">
        <f t="shared" si="7"/>
        <v>0.63289824933868222</v>
      </c>
      <c r="AF21" s="48">
        <f t="shared" si="18"/>
        <v>4.6328982493386821</v>
      </c>
      <c r="AG21" s="62">
        <f>Hauling!I13</f>
        <v>4.061167919799499</v>
      </c>
      <c r="AH21" s="62">
        <f>Hauling!J13</f>
        <v>6.5563882935090358</v>
      </c>
      <c r="AI21" s="62">
        <f>Hauling!K13</f>
        <v>8.3328980539584254</v>
      </c>
      <c r="AJ21" s="66">
        <f t="shared" si="8"/>
        <v>14.437451954887221</v>
      </c>
      <c r="AK21" s="66">
        <f t="shared" si="9"/>
        <v>28.487507135296767</v>
      </c>
      <c r="AL21" s="66">
        <f t="shared" si="10"/>
        <v>29.623452581822207</v>
      </c>
      <c r="AM21" s="152">
        <f t="shared" si="11"/>
        <v>20.05747402705104</v>
      </c>
      <c r="AN21" s="79">
        <f t="shared" si="12"/>
        <v>3.98</v>
      </c>
      <c r="AO21" s="53">
        <f t="shared" si="13"/>
        <v>1.5</v>
      </c>
      <c r="AP21" s="53">
        <f>Silviculture!P25</f>
        <v>634.470269416679</v>
      </c>
      <c r="AQ21" s="53">
        <f t="shared" si="14"/>
        <v>2.1814675586500902</v>
      </c>
      <c r="AR21" s="53">
        <f t="shared" si="15"/>
        <v>10</v>
      </c>
      <c r="AS21" s="53">
        <f t="shared" si="16"/>
        <v>1</v>
      </c>
      <c r="AT21" s="48">
        <f t="shared" si="17"/>
        <v>5.3497471868031861</v>
      </c>
    </row>
    <row r="22" spans="1:46" x14ac:dyDescent="0.25">
      <c r="A22" s="18">
        <v>13</v>
      </c>
      <c r="B22" s="19" t="s">
        <v>37</v>
      </c>
      <c r="C22" s="20" t="s">
        <v>173</v>
      </c>
      <c r="D22" s="162">
        <v>6452.0374651413831</v>
      </c>
      <c r="E22" s="163">
        <v>0.6</v>
      </c>
      <c r="F22" s="163">
        <v>0.4</v>
      </c>
      <c r="G22" s="164">
        <v>3524.6258330264532</v>
      </c>
      <c r="H22" s="164">
        <v>2927.4116321149277</v>
      </c>
      <c r="I22" s="165">
        <v>1351991.9557572252</v>
      </c>
      <c r="J22" s="165">
        <v>52208.555246742515</v>
      </c>
      <c r="K22" s="165">
        <v>1299783.4005104823</v>
      </c>
      <c r="L22" s="52">
        <f t="shared" si="0"/>
        <v>779870.04030628933</v>
      </c>
      <c r="M22" s="52">
        <f t="shared" si="1"/>
        <v>519913.36020419293</v>
      </c>
      <c r="N22" s="55">
        <f t="shared" si="2"/>
        <v>444.00431639039613</v>
      </c>
      <c r="O22" s="166">
        <v>90</v>
      </c>
      <c r="P22" s="167">
        <v>0</v>
      </c>
      <c r="Q22" s="167">
        <v>10</v>
      </c>
      <c r="R22" s="167">
        <v>0</v>
      </c>
      <c r="S22" s="167">
        <v>0</v>
      </c>
      <c r="T22" s="167">
        <v>0</v>
      </c>
      <c r="U22" s="49">
        <f t="shared" si="3"/>
        <v>28.5</v>
      </c>
      <c r="V22" s="167">
        <v>40</v>
      </c>
      <c r="W22" s="167">
        <v>50</v>
      </c>
      <c r="X22" s="167">
        <v>10</v>
      </c>
      <c r="Y22" s="167">
        <v>0</v>
      </c>
      <c r="Z22" s="167">
        <v>0</v>
      </c>
      <c r="AA22" s="23">
        <f t="shared" si="4"/>
        <v>34</v>
      </c>
      <c r="AB22" s="49">
        <f t="shared" si="5"/>
        <v>4.25</v>
      </c>
      <c r="AC22" s="42">
        <f>Development!H13</f>
        <v>0.87118727263846363</v>
      </c>
      <c r="AD22" s="43">
        <f t="shared" si="6"/>
        <v>522712.3635830782</v>
      </c>
      <c r="AE22" s="2">
        <f t="shared" si="7"/>
        <v>0.40215343831732736</v>
      </c>
      <c r="AF22" s="48">
        <f t="shared" si="18"/>
        <v>4.6521534383173275</v>
      </c>
      <c r="AG22" s="62">
        <f>Hauling!I14</f>
        <v>4.9595012531328315</v>
      </c>
      <c r="AH22" s="62">
        <f>Hauling!J14</f>
        <v>7.4547216268423693</v>
      </c>
      <c r="AI22" s="62">
        <f>Hauling!K14</f>
        <v>9.2312313872917571</v>
      </c>
      <c r="AJ22" s="66">
        <f t="shared" si="8"/>
        <v>17.631026954887218</v>
      </c>
      <c r="AK22" s="66">
        <f t="shared" si="9"/>
        <v>32.3907654686301</v>
      </c>
      <c r="AL22" s="66">
        <f t="shared" si="10"/>
        <v>32.817027581822202</v>
      </c>
      <c r="AM22" s="152">
        <f t="shared" si="11"/>
        <v>23.534922360384371</v>
      </c>
      <c r="AN22" s="79">
        <f t="shared" si="12"/>
        <v>3.98</v>
      </c>
      <c r="AO22" s="53">
        <f t="shared" si="13"/>
        <v>1.5</v>
      </c>
      <c r="AP22" s="53">
        <f>Silviculture!P26</f>
        <v>899.26790046181054</v>
      </c>
      <c r="AQ22" s="53">
        <f t="shared" si="14"/>
        <v>2.0253584644684364</v>
      </c>
      <c r="AR22" s="53">
        <f t="shared" si="15"/>
        <v>10</v>
      </c>
      <c r="AS22" s="53">
        <f t="shared" si="16"/>
        <v>1</v>
      </c>
      <c r="AT22" s="48">
        <f t="shared" si="17"/>
        <v>5.6169947410536114</v>
      </c>
    </row>
    <row r="23" spans="1:46" x14ac:dyDescent="0.25">
      <c r="A23" s="18">
        <v>14</v>
      </c>
      <c r="B23" s="19" t="s">
        <v>38</v>
      </c>
      <c r="C23" s="20" t="s">
        <v>173</v>
      </c>
      <c r="D23" s="162">
        <v>9555.4175536028361</v>
      </c>
      <c r="E23" s="163">
        <v>0.6</v>
      </c>
      <c r="F23" s="163">
        <v>0.4</v>
      </c>
      <c r="G23" s="164">
        <v>4312.8481931524429</v>
      </c>
      <c r="H23" s="164">
        <v>5242.5693604503949</v>
      </c>
      <c r="I23" s="165">
        <v>1992309.4327809778</v>
      </c>
      <c r="J23" s="165">
        <v>167552.1959351463</v>
      </c>
      <c r="K23" s="165">
        <v>1824757.2368458323</v>
      </c>
      <c r="L23" s="52">
        <f t="shared" si="0"/>
        <v>1094854.3421074993</v>
      </c>
      <c r="M23" s="52">
        <f t="shared" si="1"/>
        <v>729902.89473833295</v>
      </c>
      <c r="N23" s="55">
        <f t="shared" si="2"/>
        <v>348.06544489648212</v>
      </c>
      <c r="O23" s="166">
        <v>90</v>
      </c>
      <c r="P23" s="167">
        <v>0</v>
      </c>
      <c r="Q23" s="167">
        <v>10</v>
      </c>
      <c r="R23" s="167">
        <v>0</v>
      </c>
      <c r="S23" s="167">
        <v>0</v>
      </c>
      <c r="T23" s="167">
        <v>0</v>
      </c>
      <c r="U23" s="49">
        <f t="shared" si="3"/>
        <v>28.5</v>
      </c>
      <c r="V23" s="167">
        <v>40</v>
      </c>
      <c r="W23" s="167">
        <v>50</v>
      </c>
      <c r="X23" s="167">
        <v>10</v>
      </c>
      <c r="Y23" s="167">
        <v>0</v>
      </c>
      <c r="Z23" s="167">
        <v>0</v>
      </c>
      <c r="AA23" s="23">
        <f t="shared" si="4"/>
        <v>34</v>
      </c>
      <c r="AB23" s="49">
        <f t="shared" si="5"/>
        <v>4.25</v>
      </c>
      <c r="AC23" s="42">
        <f>Development!H14</f>
        <v>0.88718170310365485</v>
      </c>
      <c r="AD23" s="43">
        <f t="shared" si="6"/>
        <v>887181.7031036549</v>
      </c>
      <c r="AE23" s="2">
        <f t="shared" si="7"/>
        <v>0.48619163425661205</v>
      </c>
      <c r="AF23" s="48">
        <f t="shared" si="18"/>
        <v>4.7361916342566124</v>
      </c>
      <c r="AG23" s="62">
        <f>Hauling!I15</f>
        <v>4.2078474069789857</v>
      </c>
      <c r="AH23" s="62">
        <f>Hauling!J15</f>
        <v>6.5620421396628821</v>
      </c>
      <c r="AI23" s="62">
        <f>Hauling!K15</f>
        <v>8.4795775411379122</v>
      </c>
      <c r="AJ23" s="66">
        <f t="shared" si="8"/>
        <v>14.958897531810296</v>
      </c>
      <c r="AK23" s="66">
        <f t="shared" si="9"/>
        <v>28.512073096835227</v>
      </c>
      <c r="AL23" s="66">
        <f t="shared" si="10"/>
        <v>30.144898158745278</v>
      </c>
      <c r="AM23" s="152">
        <f t="shared" si="11"/>
        <v>20.380167757820267</v>
      </c>
      <c r="AN23" s="79">
        <f t="shared" si="12"/>
        <v>3.98</v>
      </c>
      <c r="AO23" s="53">
        <f t="shared" si="13"/>
        <v>1.5</v>
      </c>
      <c r="AP23" s="53">
        <f>Silviculture!P27</f>
        <v>678.0732462590189</v>
      </c>
      <c r="AQ23" s="53">
        <f t="shared" si="14"/>
        <v>1.9481199762897583</v>
      </c>
      <c r="AR23" s="53">
        <f t="shared" si="15"/>
        <v>10</v>
      </c>
      <c r="AS23" s="53">
        <f t="shared" si="16"/>
        <v>1</v>
      </c>
      <c r="AT23" s="48">
        <f t="shared" si="17"/>
        <v>5.3651583494693318</v>
      </c>
    </row>
    <row r="24" spans="1:46" x14ac:dyDescent="0.25">
      <c r="A24" s="18">
        <v>15</v>
      </c>
      <c r="B24" s="19" t="s">
        <v>39</v>
      </c>
      <c r="C24" s="20" t="s">
        <v>173</v>
      </c>
      <c r="D24" s="162">
        <v>1391.1492081535041</v>
      </c>
      <c r="E24" s="163">
        <v>0.6</v>
      </c>
      <c r="F24" s="163">
        <v>0.4</v>
      </c>
      <c r="G24" s="164">
        <v>337.78102225868582</v>
      </c>
      <c r="H24" s="164">
        <v>1053.3681858948187</v>
      </c>
      <c r="I24" s="165">
        <v>474181.30618848553</v>
      </c>
      <c r="J24" s="165">
        <v>1581.1254637093409</v>
      </c>
      <c r="K24" s="165">
        <v>472600.18072477618</v>
      </c>
      <c r="L24" s="52">
        <f t="shared" si="0"/>
        <v>283560.10843486572</v>
      </c>
      <c r="M24" s="52">
        <f t="shared" si="1"/>
        <v>189040.07228991049</v>
      </c>
      <c r="N24" s="55">
        <f t="shared" si="2"/>
        <v>448.65621256950175</v>
      </c>
      <c r="O24" s="166">
        <v>20</v>
      </c>
      <c r="P24" s="167">
        <v>0</v>
      </c>
      <c r="Q24" s="167">
        <v>70</v>
      </c>
      <c r="R24" s="167">
        <v>0</v>
      </c>
      <c r="S24" s="167">
        <v>0</v>
      </c>
      <c r="T24" s="167">
        <v>10</v>
      </c>
      <c r="U24" s="49">
        <f t="shared" si="3"/>
        <v>47.8</v>
      </c>
      <c r="V24" s="167">
        <v>5</v>
      </c>
      <c r="W24" s="167">
        <v>15</v>
      </c>
      <c r="X24" s="167">
        <v>30</v>
      </c>
      <c r="Y24" s="167">
        <v>50</v>
      </c>
      <c r="Z24" s="167">
        <v>0</v>
      </c>
      <c r="AA24" s="23">
        <f t="shared" si="4"/>
        <v>70</v>
      </c>
      <c r="AB24" s="49">
        <f t="shared" si="5"/>
        <v>8.75</v>
      </c>
      <c r="AC24" s="42">
        <f>Development!H15</f>
        <v>0.97330432087036234</v>
      </c>
      <c r="AD24" s="43">
        <f t="shared" si="6"/>
        <v>97330.432087036228</v>
      </c>
      <c r="AE24" s="2">
        <f t="shared" si="7"/>
        <v>0.20594666709134768</v>
      </c>
      <c r="AF24" s="48">
        <f t="shared" si="18"/>
        <v>8.9559466670913483</v>
      </c>
      <c r="AG24" s="62">
        <f>Hauling!I16</f>
        <v>4.2161284527306195</v>
      </c>
      <c r="AH24" s="62">
        <f>Hauling!J16</f>
        <v>6.2317610939112482</v>
      </c>
      <c r="AI24" s="62">
        <f>Hauling!K16</f>
        <v>8.487858586889546</v>
      </c>
      <c r="AJ24" s="66">
        <f t="shared" si="8"/>
        <v>14.988336649457354</v>
      </c>
      <c r="AK24" s="66">
        <f t="shared" si="9"/>
        <v>27.077001953044377</v>
      </c>
      <c r="AL24" s="66">
        <f t="shared" si="10"/>
        <v>30.174337276392336</v>
      </c>
      <c r="AM24" s="152">
        <f t="shared" si="11"/>
        <v>19.823802770892165</v>
      </c>
      <c r="AN24" s="79">
        <f t="shared" si="12"/>
        <v>3.98</v>
      </c>
      <c r="AO24" s="53">
        <f t="shared" si="13"/>
        <v>1.5</v>
      </c>
      <c r="AP24" s="53">
        <f>Silviculture!P28</f>
        <v>613.16975338574377</v>
      </c>
      <c r="AQ24" s="53">
        <f t="shared" si="14"/>
        <v>1.3666806258494795</v>
      </c>
      <c r="AR24" s="53">
        <f t="shared" si="15"/>
        <v>10</v>
      </c>
      <c r="AS24" s="53">
        <f t="shared" si="16"/>
        <v>1</v>
      </c>
      <c r="AT24" s="48">
        <f t="shared" si="17"/>
        <v>7.1557144051066395</v>
      </c>
    </row>
    <row r="25" spans="1:46" x14ac:dyDescent="0.25">
      <c r="A25" s="18">
        <v>16</v>
      </c>
      <c r="B25" s="19" t="s">
        <v>40</v>
      </c>
      <c r="C25" s="20" t="s">
        <v>173</v>
      </c>
      <c r="D25" s="162">
        <v>30.316010627455015</v>
      </c>
      <c r="E25" s="163">
        <v>0.6</v>
      </c>
      <c r="F25" s="163">
        <v>0.4</v>
      </c>
      <c r="G25" s="164">
        <v>2.9476366254699999</v>
      </c>
      <c r="H25" s="164">
        <v>27.368374001985011</v>
      </c>
      <c r="I25" s="165">
        <v>6237.2443505930805</v>
      </c>
      <c r="J25" s="165">
        <v>3.54895448584</v>
      </c>
      <c r="K25" s="165">
        <v>6233.6953961072404</v>
      </c>
      <c r="L25" s="52">
        <f t="shared" si="0"/>
        <v>3740.2172376643439</v>
      </c>
      <c r="M25" s="52">
        <f t="shared" si="1"/>
        <v>2493.4781584428965</v>
      </c>
      <c r="N25" s="55">
        <f t="shared" si="2"/>
        <v>227.77003104587487</v>
      </c>
      <c r="O25" s="166">
        <v>20</v>
      </c>
      <c r="P25" s="167">
        <v>0</v>
      </c>
      <c r="Q25" s="167">
        <v>80</v>
      </c>
      <c r="R25" s="167">
        <v>0</v>
      </c>
      <c r="S25" s="167">
        <v>0</v>
      </c>
      <c r="T25" s="167">
        <v>0</v>
      </c>
      <c r="U25" s="49">
        <f t="shared" si="3"/>
        <v>39</v>
      </c>
      <c r="V25" s="167">
        <v>0</v>
      </c>
      <c r="W25" s="167">
        <v>0</v>
      </c>
      <c r="X25" s="167">
        <v>30</v>
      </c>
      <c r="Y25" s="167">
        <v>30</v>
      </c>
      <c r="Z25" s="167">
        <v>40</v>
      </c>
      <c r="AA25" s="23">
        <f t="shared" si="4"/>
        <v>93</v>
      </c>
      <c r="AB25" s="49">
        <f t="shared" si="5"/>
        <v>11.625</v>
      </c>
      <c r="AC25" s="42">
        <f>Development!H16</f>
        <v>0.99745255685878598</v>
      </c>
      <c r="AD25" s="43">
        <f t="shared" si="6"/>
        <v>0</v>
      </c>
      <c r="AE25" s="2">
        <f t="shared" si="7"/>
        <v>0</v>
      </c>
      <c r="AF25" s="48">
        <f t="shared" si="18"/>
        <v>11.625</v>
      </c>
      <c r="AG25" s="62">
        <f>Hauling!I17</f>
        <v>4.2931679197994983</v>
      </c>
      <c r="AH25" s="62">
        <f>Hauling!J17</f>
        <v>7.1395549601757029</v>
      </c>
      <c r="AI25" s="62">
        <f>Hauling!K17</f>
        <v>8.5648980539584247</v>
      </c>
      <c r="AJ25" s="66">
        <f t="shared" si="8"/>
        <v>15.262211954887217</v>
      </c>
      <c r="AK25" s="66">
        <f t="shared" si="9"/>
        <v>31.021366301963432</v>
      </c>
      <c r="AL25" s="66">
        <f t="shared" si="10"/>
        <v>30.448212581822201</v>
      </c>
      <c r="AM25" s="152">
        <f t="shared" si="11"/>
        <v>21.565873693717702</v>
      </c>
      <c r="AN25" s="79">
        <f t="shared" si="12"/>
        <v>3.98</v>
      </c>
      <c r="AO25" s="53">
        <f t="shared" si="13"/>
        <v>1.5</v>
      </c>
      <c r="AP25" s="53">
        <f>Silviculture!P29</f>
        <v>507.5297471072177</v>
      </c>
      <c r="AQ25" s="53">
        <f t="shared" si="14"/>
        <v>2.2282551605965968</v>
      </c>
      <c r="AR25" s="53">
        <f t="shared" si="15"/>
        <v>10</v>
      </c>
      <c r="AS25" s="53">
        <f t="shared" si="16"/>
        <v>1</v>
      </c>
      <c r="AT25" s="48">
        <f t="shared" si="17"/>
        <v>6.8735303083451447</v>
      </c>
    </row>
    <row r="26" spans="1:46" x14ac:dyDescent="0.25">
      <c r="A26" s="18">
        <v>17</v>
      </c>
      <c r="B26" s="19" t="s">
        <v>41</v>
      </c>
      <c r="C26" s="20" t="s">
        <v>173</v>
      </c>
      <c r="D26" s="162">
        <v>3659.6129054090156</v>
      </c>
      <c r="E26" s="163">
        <v>0.6</v>
      </c>
      <c r="F26" s="163">
        <v>0.4</v>
      </c>
      <c r="G26" s="164">
        <v>710.48120314979269</v>
      </c>
      <c r="H26" s="164">
        <v>2949.131702259227</v>
      </c>
      <c r="I26" s="165">
        <v>767185.23382683157</v>
      </c>
      <c r="J26" s="165">
        <v>10139.706556865947</v>
      </c>
      <c r="K26" s="165">
        <v>757045.52726996585</v>
      </c>
      <c r="L26" s="52">
        <f t="shared" si="0"/>
        <v>454227.31636197952</v>
      </c>
      <c r="M26" s="52">
        <f t="shared" si="1"/>
        <v>302818.21090798633</v>
      </c>
      <c r="N26" s="55">
        <f t="shared" si="2"/>
        <v>256.70115942601672</v>
      </c>
      <c r="O26" s="166">
        <v>70</v>
      </c>
      <c r="P26" s="167">
        <v>0</v>
      </c>
      <c r="Q26" s="167">
        <v>30</v>
      </c>
      <c r="R26" s="167">
        <v>0</v>
      </c>
      <c r="S26" s="167">
        <v>0</v>
      </c>
      <c r="T26" s="167">
        <v>0</v>
      </c>
      <c r="U26" s="49">
        <f t="shared" si="3"/>
        <v>31.5</v>
      </c>
      <c r="V26" s="167">
        <v>20</v>
      </c>
      <c r="W26" s="167">
        <v>50</v>
      </c>
      <c r="X26" s="167">
        <v>30</v>
      </c>
      <c r="Y26" s="167">
        <v>0</v>
      </c>
      <c r="Z26" s="167">
        <v>0</v>
      </c>
      <c r="AA26" s="23">
        <f t="shared" si="4"/>
        <v>42</v>
      </c>
      <c r="AB26" s="49">
        <f t="shared" si="5"/>
        <v>5.25</v>
      </c>
      <c r="AC26" s="42">
        <f>Development!H17</f>
        <v>0.9732395424038035</v>
      </c>
      <c r="AD26" s="43">
        <f t="shared" si="6"/>
        <v>389295.8169615214</v>
      </c>
      <c r="AE26" s="2">
        <f t="shared" si="7"/>
        <v>0.51423039029817386</v>
      </c>
      <c r="AF26" s="48">
        <f t="shared" si="18"/>
        <v>5.7642303902981737</v>
      </c>
      <c r="AG26" s="62">
        <f>Hauling!I18</f>
        <v>4.2161284527306195</v>
      </c>
      <c r="AH26" s="62">
        <f>Hauling!J18</f>
        <v>6.2317610939112482</v>
      </c>
      <c r="AI26" s="62">
        <f>Hauling!K18</f>
        <v>8.487858586889546</v>
      </c>
      <c r="AJ26" s="66">
        <f t="shared" si="8"/>
        <v>14.988336649457354</v>
      </c>
      <c r="AK26" s="66">
        <f t="shared" si="9"/>
        <v>27.077001953044377</v>
      </c>
      <c r="AL26" s="66">
        <f t="shared" si="10"/>
        <v>30.174337276392336</v>
      </c>
      <c r="AM26" s="152">
        <f t="shared" si="11"/>
        <v>19.823802770892161</v>
      </c>
      <c r="AN26" s="79">
        <f t="shared" si="12"/>
        <v>3.98</v>
      </c>
      <c r="AO26" s="53">
        <f t="shared" si="13"/>
        <v>1.5</v>
      </c>
      <c r="AP26" s="53">
        <f>Silviculture!P30</f>
        <v>546.29852137621788</v>
      </c>
      <c r="AQ26" s="53">
        <f t="shared" si="14"/>
        <v>2.128149801106237</v>
      </c>
      <c r="AR26" s="53">
        <f t="shared" si="15"/>
        <v>10</v>
      </c>
      <c r="AS26" s="53">
        <f t="shared" si="16"/>
        <v>1</v>
      </c>
      <c r="AT26" s="48">
        <f t="shared" si="17"/>
        <v>5.6572946369837274</v>
      </c>
    </row>
    <row r="27" spans="1:46" x14ac:dyDescent="0.25">
      <c r="A27" s="18">
        <v>18</v>
      </c>
      <c r="B27" s="19" t="s">
        <v>42</v>
      </c>
      <c r="C27" s="20" t="s">
        <v>173</v>
      </c>
      <c r="D27" s="162">
        <v>1666.3026353198268</v>
      </c>
      <c r="E27" s="163">
        <v>0.65</v>
      </c>
      <c r="F27" s="163">
        <v>0.35</v>
      </c>
      <c r="G27" s="164">
        <v>429.19065392481508</v>
      </c>
      <c r="H27" s="164">
        <v>1237.1119813950111</v>
      </c>
      <c r="I27" s="165">
        <v>375670.28242707101</v>
      </c>
      <c r="J27" s="165">
        <v>3087.5317814463697</v>
      </c>
      <c r="K27" s="165">
        <v>372582.75064562459</v>
      </c>
      <c r="L27" s="52">
        <f t="shared" si="0"/>
        <v>242178.787919656</v>
      </c>
      <c r="M27" s="52">
        <f t="shared" si="1"/>
        <v>130403.96272596859</v>
      </c>
      <c r="N27" s="55">
        <f t="shared" si="2"/>
        <v>301.1714026287961</v>
      </c>
      <c r="O27" s="166">
        <v>50</v>
      </c>
      <c r="P27" s="167">
        <v>0</v>
      </c>
      <c r="Q27" s="167">
        <v>50</v>
      </c>
      <c r="R27" s="167">
        <v>0</v>
      </c>
      <c r="S27" s="167">
        <v>0</v>
      </c>
      <c r="T27" s="167">
        <v>0</v>
      </c>
      <c r="U27" s="49">
        <f t="shared" si="3"/>
        <v>34.5</v>
      </c>
      <c r="V27" s="167">
        <v>0</v>
      </c>
      <c r="W27" s="167">
        <v>60</v>
      </c>
      <c r="X27" s="167">
        <v>20</v>
      </c>
      <c r="Y27" s="167">
        <v>20</v>
      </c>
      <c r="Z27" s="167">
        <v>0</v>
      </c>
      <c r="AA27" s="23">
        <f t="shared" si="4"/>
        <v>54</v>
      </c>
      <c r="AB27" s="49">
        <f t="shared" si="5"/>
        <v>6.75</v>
      </c>
      <c r="AC27" s="42">
        <f>Development!H18</f>
        <v>0.98826351241774024</v>
      </c>
      <c r="AD27" s="43">
        <f t="shared" si="6"/>
        <v>197652.70248354806</v>
      </c>
      <c r="AE27" s="2">
        <f t="shared" si="7"/>
        <v>0.53049343304554075</v>
      </c>
      <c r="AF27" s="48">
        <f t="shared" si="18"/>
        <v>7.2804934330455406</v>
      </c>
      <c r="AG27" s="62">
        <f>Hauling!I19</f>
        <v>4.2931679197994983</v>
      </c>
      <c r="AH27" s="62">
        <f>Hauling!J19</f>
        <v>7.1395549601757029</v>
      </c>
      <c r="AI27" s="62">
        <f>Hauling!K19</f>
        <v>8.5648980539584247</v>
      </c>
      <c r="AJ27" s="66">
        <f t="shared" si="8"/>
        <v>15.262211954887217</v>
      </c>
      <c r="AK27" s="66">
        <f t="shared" si="9"/>
        <v>31.021366301963432</v>
      </c>
      <c r="AL27" s="66">
        <f t="shared" si="10"/>
        <v>30.448212581822201</v>
      </c>
      <c r="AM27" s="152">
        <f t="shared" si="11"/>
        <v>20.777915976363893</v>
      </c>
      <c r="AN27" s="79">
        <f t="shared" si="12"/>
        <v>3.98</v>
      </c>
      <c r="AO27" s="53">
        <f t="shared" si="13"/>
        <v>1.5</v>
      </c>
      <c r="AP27" s="53">
        <f>Silviculture!P31</f>
        <v>618.11999917050116</v>
      </c>
      <c r="AQ27" s="53">
        <f t="shared" si="14"/>
        <v>2.05238609567574</v>
      </c>
      <c r="AR27" s="53">
        <f t="shared" si="15"/>
        <v>10</v>
      </c>
      <c r="AS27" s="53">
        <f t="shared" si="16"/>
        <v>1</v>
      </c>
      <c r="AT27" s="48">
        <f t="shared" si="17"/>
        <v>6.0888636404068146</v>
      </c>
    </row>
    <row r="28" spans="1:46" x14ac:dyDescent="0.25">
      <c r="A28" s="18">
        <v>19</v>
      </c>
      <c r="B28" s="19" t="s">
        <v>43</v>
      </c>
      <c r="C28" s="20" t="s">
        <v>173</v>
      </c>
      <c r="D28" s="162">
        <v>4112.7955823331413</v>
      </c>
      <c r="E28" s="163">
        <v>0.6</v>
      </c>
      <c r="F28" s="163">
        <v>0.4</v>
      </c>
      <c r="G28" s="164">
        <v>1960.9298203434694</v>
      </c>
      <c r="H28" s="164">
        <v>2151.8657619896726</v>
      </c>
      <c r="I28" s="165">
        <v>804525.68452126707</v>
      </c>
      <c r="J28" s="165">
        <v>25457.173582002441</v>
      </c>
      <c r="K28" s="165">
        <v>779068.51093926479</v>
      </c>
      <c r="L28" s="52">
        <f t="shared" si="0"/>
        <v>467441.10656355886</v>
      </c>
      <c r="M28" s="52">
        <f t="shared" si="1"/>
        <v>311627.40437570593</v>
      </c>
      <c r="N28" s="55">
        <f t="shared" si="2"/>
        <v>362.04326715013917</v>
      </c>
      <c r="O28" s="166">
        <v>70</v>
      </c>
      <c r="P28" s="167">
        <v>0</v>
      </c>
      <c r="Q28" s="167">
        <v>30</v>
      </c>
      <c r="R28" s="167">
        <v>0</v>
      </c>
      <c r="S28" s="167">
        <v>0</v>
      </c>
      <c r="T28" s="167">
        <v>0</v>
      </c>
      <c r="U28" s="49">
        <f t="shared" si="3"/>
        <v>31.5</v>
      </c>
      <c r="V28" s="167">
        <v>0</v>
      </c>
      <c r="W28" s="167">
        <v>70</v>
      </c>
      <c r="X28" s="167">
        <v>30</v>
      </c>
      <c r="Y28" s="167">
        <v>0</v>
      </c>
      <c r="Z28" s="167">
        <v>0</v>
      </c>
      <c r="AA28" s="23">
        <f t="shared" si="4"/>
        <v>46</v>
      </c>
      <c r="AB28" s="49">
        <f t="shared" si="5"/>
        <v>5.75</v>
      </c>
      <c r="AC28" s="42">
        <f>Development!H19</f>
        <v>0.9295660854810569</v>
      </c>
      <c r="AD28" s="43">
        <f t="shared" si="6"/>
        <v>371826.43419242278</v>
      </c>
      <c r="AE28" s="2">
        <f t="shared" si="7"/>
        <v>0.47727052110492746</v>
      </c>
      <c r="AF28" s="48">
        <f t="shared" si="18"/>
        <v>6.2272705211049271</v>
      </c>
      <c r="AG28" s="62">
        <f>Hauling!I20</f>
        <v>4.3400315561631357</v>
      </c>
      <c r="AH28" s="62">
        <f>Hauling!J20</f>
        <v>7.1909185965393396</v>
      </c>
      <c r="AI28" s="62">
        <f>Hauling!K20</f>
        <v>8.6117616903220622</v>
      </c>
      <c r="AJ28" s="66">
        <f t="shared" si="8"/>
        <v>15.42881218215995</v>
      </c>
      <c r="AK28" s="66">
        <f t="shared" si="9"/>
        <v>31.244541301963437</v>
      </c>
      <c r="AL28" s="66">
        <f t="shared" si="10"/>
        <v>30.614812809094932</v>
      </c>
      <c r="AM28" s="152">
        <f t="shared" si="11"/>
        <v>21.755103830081346</v>
      </c>
      <c r="AN28" s="79">
        <f t="shared" si="12"/>
        <v>3.98</v>
      </c>
      <c r="AO28" s="53">
        <f t="shared" si="13"/>
        <v>1.5</v>
      </c>
      <c r="AP28" s="53">
        <f>Silviculture!P32</f>
        <v>677.73954790956259</v>
      </c>
      <c r="AQ28" s="53">
        <f t="shared" si="14"/>
        <v>1.8719849515348239</v>
      </c>
      <c r="AR28" s="53">
        <f t="shared" si="15"/>
        <v>10</v>
      </c>
      <c r="AS28" s="53">
        <f t="shared" si="16"/>
        <v>1</v>
      </c>
      <c r="AT28" s="48">
        <f t="shared" si="17"/>
        <v>5.8283487442176876</v>
      </c>
    </row>
    <row r="29" spans="1:46" x14ac:dyDescent="0.25">
      <c r="A29" s="18">
        <v>20</v>
      </c>
      <c r="B29" s="19" t="s">
        <v>44</v>
      </c>
      <c r="C29" s="20" t="s">
        <v>173</v>
      </c>
      <c r="D29" s="162">
        <v>1192.4697964265424</v>
      </c>
      <c r="E29" s="163">
        <v>0.6</v>
      </c>
      <c r="F29" s="163">
        <v>0.4</v>
      </c>
      <c r="G29" s="164">
        <v>429.75109693359633</v>
      </c>
      <c r="H29" s="164">
        <v>762.71869949294626</v>
      </c>
      <c r="I29" s="165">
        <v>363402.75319801731</v>
      </c>
      <c r="J29" s="165">
        <v>396.36308668147859</v>
      </c>
      <c r="K29" s="165">
        <v>363006.39011133584</v>
      </c>
      <c r="L29" s="52">
        <f t="shared" si="0"/>
        <v>217803.8340668015</v>
      </c>
      <c r="M29" s="52">
        <f t="shared" si="1"/>
        <v>145202.55604453434</v>
      </c>
      <c r="N29" s="55">
        <f t="shared" si="2"/>
        <v>475.93744633855408</v>
      </c>
      <c r="O29" s="166">
        <v>40</v>
      </c>
      <c r="P29" s="167">
        <v>0</v>
      </c>
      <c r="Q29" s="167">
        <v>60</v>
      </c>
      <c r="R29" s="167">
        <v>0</v>
      </c>
      <c r="S29" s="167">
        <v>0</v>
      </c>
      <c r="T29" s="167">
        <v>0</v>
      </c>
      <c r="U29" s="49">
        <f t="shared" si="3"/>
        <v>36</v>
      </c>
      <c r="V29" s="167">
        <v>0</v>
      </c>
      <c r="W29" s="167">
        <v>40</v>
      </c>
      <c r="X29" s="167">
        <v>30</v>
      </c>
      <c r="Y29" s="167">
        <v>30</v>
      </c>
      <c r="Z29" s="167">
        <v>0</v>
      </c>
      <c r="AA29" s="23">
        <f t="shared" si="4"/>
        <v>61</v>
      </c>
      <c r="AB29" s="49">
        <f t="shared" si="5"/>
        <v>7.625</v>
      </c>
      <c r="AC29" s="42">
        <f>Development!H20</f>
        <v>1</v>
      </c>
      <c r="AD29" s="43">
        <f t="shared" si="6"/>
        <v>100000</v>
      </c>
      <c r="AE29" s="2">
        <f t="shared" si="7"/>
        <v>0.27547724426925241</v>
      </c>
      <c r="AF29" s="48">
        <f t="shared" si="18"/>
        <v>7.9004772442692524</v>
      </c>
      <c r="AG29" s="62">
        <f>Hauling!I21</f>
        <v>4.9475315561631339</v>
      </c>
      <c r="AH29" s="62">
        <f>Hauling!J21</f>
        <v>7.7984185965393396</v>
      </c>
      <c r="AI29" s="62">
        <f>Hauling!K21</f>
        <v>9.2192616903220603</v>
      </c>
      <c r="AJ29" s="66">
        <f t="shared" si="8"/>
        <v>17.588474682159944</v>
      </c>
      <c r="AK29" s="66">
        <f t="shared" si="9"/>
        <v>33.884128801963435</v>
      </c>
      <c r="AL29" s="66">
        <f t="shared" si="10"/>
        <v>32.774475309094925</v>
      </c>
      <c r="AM29" s="152">
        <f t="shared" si="11"/>
        <v>24.106736330081343</v>
      </c>
      <c r="AN29" s="79">
        <f t="shared" si="12"/>
        <v>3.98</v>
      </c>
      <c r="AO29" s="53">
        <f t="shared" si="13"/>
        <v>1.5</v>
      </c>
      <c r="AP29" s="53">
        <f>Silviculture!P33</f>
        <v>996.2776744576164</v>
      </c>
      <c r="AQ29" s="53">
        <f t="shared" si="14"/>
        <v>2.0932954154418915</v>
      </c>
      <c r="AR29" s="53">
        <f t="shared" si="15"/>
        <v>10</v>
      </c>
      <c r="AS29" s="53">
        <f t="shared" si="16"/>
        <v>1</v>
      </c>
      <c r="AT29" s="48">
        <f t="shared" si="17"/>
        <v>6.5280407191833989</v>
      </c>
    </row>
    <row r="30" spans="1:46" x14ac:dyDescent="0.25">
      <c r="A30" s="18">
        <v>21</v>
      </c>
      <c r="B30" s="19" t="s">
        <v>45</v>
      </c>
      <c r="C30" s="20" t="s">
        <v>173</v>
      </c>
      <c r="D30" s="162">
        <v>1439.6852181780521</v>
      </c>
      <c r="E30" s="163">
        <v>0.55000000000000004</v>
      </c>
      <c r="F30" s="163">
        <v>0.44999999999999996</v>
      </c>
      <c r="G30" s="164">
        <v>421.04653197163992</v>
      </c>
      <c r="H30" s="164">
        <v>1018.6386862064122</v>
      </c>
      <c r="I30" s="165">
        <v>420481.69174692652</v>
      </c>
      <c r="J30" s="165">
        <v>4124.4866686612004</v>
      </c>
      <c r="K30" s="165">
        <v>416357.20507826528</v>
      </c>
      <c r="L30" s="52">
        <f t="shared" si="0"/>
        <v>228996.46279304591</v>
      </c>
      <c r="M30" s="52">
        <f t="shared" si="1"/>
        <v>187360.74228521937</v>
      </c>
      <c r="N30" s="55">
        <f t="shared" si="2"/>
        <v>408.73884991434204</v>
      </c>
      <c r="O30" s="166">
        <v>80</v>
      </c>
      <c r="P30" s="167">
        <v>0</v>
      </c>
      <c r="Q30" s="167">
        <v>20</v>
      </c>
      <c r="R30" s="167">
        <v>0</v>
      </c>
      <c r="S30" s="167">
        <v>0</v>
      </c>
      <c r="T30" s="167">
        <v>0</v>
      </c>
      <c r="U30" s="49">
        <f t="shared" si="3"/>
        <v>30</v>
      </c>
      <c r="V30" s="167">
        <v>0</v>
      </c>
      <c r="W30" s="167">
        <v>80</v>
      </c>
      <c r="X30" s="167">
        <v>20</v>
      </c>
      <c r="Y30" s="167">
        <v>0</v>
      </c>
      <c r="Z30" s="167">
        <v>0</v>
      </c>
      <c r="AA30" s="23">
        <f t="shared" si="4"/>
        <v>44</v>
      </c>
      <c r="AB30" s="49">
        <f t="shared" si="5"/>
        <v>5.5</v>
      </c>
      <c r="AC30" s="42">
        <f>Development!H21</f>
        <v>0.86038350691094612</v>
      </c>
      <c r="AD30" s="43">
        <f t="shared" si="6"/>
        <v>86038.350691094616</v>
      </c>
      <c r="AE30" s="2">
        <f t="shared" si="7"/>
        <v>0.20664551889986255</v>
      </c>
      <c r="AF30" s="48">
        <f t="shared" si="18"/>
        <v>5.7066455188998626</v>
      </c>
      <c r="AG30" s="62">
        <f>Hauling!I22</f>
        <v>3.3668170426065163</v>
      </c>
      <c r="AH30" s="62">
        <f>Hauling!J22</f>
        <v>7.1784058373686852</v>
      </c>
      <c r="AI30" s="62">
        <f>Hauling!K22</f>
        <v>7.6385471767654423</v>
      </c>
      <c r="AJ30" s="66">
        <f t="shared" si="8"/>
        <v>11.969034586466165</v>
      </c>
      <c r="AK30" s="66">
        <f t="shared" si="9"/>
        <v>31.190173363366942</v>
      </c>
      <c r="AL30" s="66">
        <f t="shared" si="10"/>
        <v>27.155035213401149</v>
      </c>
      <c r="AM30" s="152">
        <f t="shared" si="11"/>
        <v>20.618547036071515</v>
      </c>
      <c r="AN30" s="79">
        <f t="shared" si="12"/>
        <v>3.98</v>
      </c>
      <c r="AO30" s="53">
        <f t="shared" si="13"/>
        <v>1.5</v>
      </c>
      <c r="AP30" s="53">
        <f>Silviculture!P34</f>
        <v>632.89962832486879</v>
      </c>
      <c r="AQ30" s="53">
        <f t="shared" si="14"/>
        <v>1.5484205341809405</v>
      </c>
      <c r="AR30" s="53">
        <f t="shared" si="15"/>
        <v>10</v>
      </c>
      <c r="AS30" s="53">
        <f t="shared" si="16"/>
        <v>1</v>
      </c>
      <c r="AT30" s="48">
        <f t="shared" si="17"/>
        <v>5.5498890471321856</v>
      </c>
    </row>
    <row r="31" spans="1:46" x14ac:dyDescent="0.25">
      <c r="A31" s="18">
        <v>22</v>
      </c>
      <c r="B31" s="19" t="s">
        <v>46</v>
      </c>
      <c r="C31" s="20" t="s">
        <v>173</v>
      </c>
      <c r="D31" s="162">
        <v>179.31296072191893</v>
      </c>
      <c r="E31" s="163">
        <v>0.6</v>
      </c>
      <c r="F31" s="163">
        <v>0.4</v>
      </c>
      <c r="G31" s="164">
        <v>0</v>
      </c>
      <c r="H31" s="164">
        <v>179.31296072191893</v>
      </c>
      <c r="I31" s="165">
        <v>44904.241809997671</v>
      </c>
      <c r="J31" s="165">
        <v>0</v>
      </c>
      <c r="K31" s="165">
        <v>44904.241809997671</v>
      </c>
      <c r="L31" s="52">
        <f t="shared" si="0"/>
        <v>26942.545085998601</v>
      </c>
      <c r="M31" s="52">
        <f t="shared" si="1"/>
        <v>17961.69672399907</v>
      </c>
      <c r="N31" s="55">
        <f t="shared" si="2"/>
        <v>250.42384905816041</v>
      </c>
      <c r="O31" s="166">
        <v>20</v>
      </c>
      <c r="P31" s="167">
        <v>0</v>
      </c>
      <c r="Q31" s="167">
        <v>80</v>
      </c>
      <c r="R31" s="167">
        <v>0</v>
      </c>
      <c r="S31" s="167">
        <v>0</v>
      </c>
      <c r="T31" s="167">
        <v>0</v>
      </c>
      <c r="U31" s="49">
        <f t="shared" si="3"/>
        <v>39</v>
      </c>
      <c r="V31" s="167">
        <v>0</v>
      </c>
      <c r="W31" s="167">
        <v>10</v>
      </c>
      <c r="X31" s="167">
        <v>70</v>
      </c>
      <c r="Y31" s="167">
        <v>10</v>
      </c>
      <c r="Z31" s="167">
        <v>10</v>
      </c>
      <c r="AA31" s="23">
        <f t="shared" si="4"/>
        <v>67</v>
      </c>
      <c r="AB31" s="49">
        <f t="shared" si="5"/>
        <v>8.375</v>
      </c>
      <c r="AC31" s="42">
        <f>Development!H22</f>
        <v>1</v>
      </c>
      <c r="AD31" s="43">
        <f t="shared" si="6"/>
        <v>0</v>
      </c>
      <c r="AE31" s="2">
        <f t="shared" si="7"/>
        <v>0</v>
      </c>
      <c r="AF31" s="48">
        <f t="shared" si="18"/>
        <v>8.375</v>
      </c>
      <c r="AG31" s="62">
        <f>Hauling!I23</f>
        <v>2.892642021720969</v>
      </c>
      <c r="AH31" s="62">
        <f>Hauling!J23</f>
        <v>4.5180904344193813</v>
      </c>
      <c r="AI31" s="62">
        <f>Hauling!K23</f>
        <v>7.1643721558798958</v>
      </c>
      <c r="AJ31" s="66">
        <f t="shared" si="8"/>
        <v>10.283342387218045</v>
      </c>
      <c r="AK31" s="66">
        <f t="shared" si="9"/>
        <v>19.631102937552217</v>
      </c>
      <c r="AL31" s="66">
        <f t="shared" si="10"/>
        <v>25.469343014153033</v>
      </c>
      <c r="AM31" s="152">
        <f t="shared" si="11"/>
        <v>14.022446607351714</v>
      </c>
      <c r="AN31" s="79">
        <f t="shared" si="12"/>
        <v>3.98</v>
      </c>
      <c r="AO31" s="53">
        <f t="shared" si="13"/>
        <v>1.5</v>
      </c>
      <c r="AP31" s="53">
        <f>Silviculture!P35</f>
        <v>484.00069954734073</v>
      </c>
      <c r="AQ31" s="53">
        <f t="shared" si="14"/>
        <v>1.9327260617056188</v>
      </c>
      <c r="AR31" s="53">
        <f t="shared" si="15"/>
        <v>10</v>
      </c>
      <c r="AS31" s="53">
        <f t="shared" si="16"/>
        <v>1</v>
      </c>
      <c r="AT31" s="48">
        <f t="shared" si="17"/>
        <v>5.986413813524587</v>
      </c>
    </row>
    <row r="32" spans="1:46" x14ac:dyDescent="0.25">
      <c r="A32" s="18">
        <v>23</v>
      </c>
      <c r="B32" s="19" t="s">
        <v>47</v>
      </c>
      <c r="C32" s="20" t="s">
        <v>173</v>
      </c>
      <c r="D32" s="162">
        <v>374.71026422911109</v>
      </c>
      <c r="E32" s="163">
        <v>0.6</v>
      </c>
      <c r="F32" s="163">
        <v>0.4</v>
      </c>
      <c r="G32" s="164">
        <v>0</v>
      </c>
      <c r="H32" s="164">
        <v>374.71026422911109</v>
      </c>
      <c r="I32" s="164">
        <v>102732.37873240553</v>
      </c>
      <c r="J32" s="164">
        <v>0</v>
      </c>
      <c r="K32" s="164">
        <v>102732.37873240553</v>
      </c>
      <c r="L32" s="52">
        <f t="shared" si="0"/>
        <v>61639.427239443314</v>
      </c>
      <c r="M32" s="52">
        <f t="shared" si="1"/>
        <v>41092.951492962216</v>
      </c>
      <c r="N32" s="55">
        <f t="shared" si="2"/>
        <v>274.16483758126071</v>
      </c>
      <c r="O32" s="166">
        <v>25</v>
      </c>
      <c r="P32" s="167">
        <v>0</v>
      </c>
      <c r="Q32" s="167">
        <v>75</v>
      </c>
      <c r="R32" s="167">
        <v>0</v>
      </c>
      <c r="S32" s="167">
        <v>0</v>
      </c>
      <c r="T32" s="167">
        <v>0</v>
      </c>
      <c r="U32" s="49">
        <f t="shared" si="3"/>
        <v>38.25</v>
      </c>
      <c r="V32" s="167">
        <v>0</v>
      </c>
      <c r="W32" s="167">
        <v>10</v>
      </c>
      <c r="X32" s="167">
        <v>60</v>
      </c>
      <c r="Y32" s="167">
        <v>20</v>
      </c>
      <c r="Z32" s="167">
        <v>10</v>
      </c>
      <c r="AA32" s="23">
        <f t="shared" si="4"/>
        <v>70</v>
      </c>
      <c r="AB32" s="49">
        <f t="shared" si="5"/>
        <v>8.75</v>
      </c>
      <c r="AC32" s="42">
        <f>Development!H23</f>
        <v>0.99149880896872644</v>
      </c>
      <c r="AD32" s="43">
        <f t="shared" si="6"/>
        <v>0</v>
      </c>
      <c r="AE32" s="2">
        <f t="shared" si="7"/>
        <v>0</v>
      </c>
      <c r="AF32" s="48">
        <f t="shared" si="18"/>
        <v>8.75</v>
      </c>
      <c r="AG32" s="62">
        <f>Hauling!I24</f>
        <v>7.7228882935090359</v>
      </c>
      <c r="AH32" s="62">
        <f>Hauling!J24</f>
        <v>4.8765012531328313</v>
      </c>
      <c r="AI32" s="62">
        <f>Hauling!K24</f>
        <v>11.994618427667962</v>
      </c>
      <c r="AJ32" s="66">
        <f t="shared" ref="AJ32:AJ95" si="19">AG32*$AM$7*$AM$3</f>
        <v>27.454867883424626</v>
      </c>
      <c r="AK32" s="66">
        <f t="shared" ref="AK32:AK95" si="20">AH32*$AM$7*$AM$4</f>
        <v>21.188397944862157</v>
      </c>
      <c r="AL32" s="66">
        <f t="shared" ref="AL32:AL95" si="21">AI32*$AM$7*$AM$5</f>
        <v>42.64086851035961</v>
      </c>
      <c r="AM32" s="152">
        <f t="shared" si="11"/>
        <v>24.948279907999638</v>
      </c>
      <c r="AN32" s="79">
        <f t="shared" si="12"/>
        <v>3.98</v>
      </c>
      <c r="AO32" s="53">
        <f t="shared" si="13"/>
        <v>1.5</v>
      </c>
      <c r="AP32" s="53">
        <f>Silviculture!P36</f>
        <v>484.57933710496548</v>
      </c>
      <c r="AQ32" s="53">
        <f t="shared" si="14"/>
        <v>1.767474419331178</v>
      </c>
      <c r="AR32" s="53">
        <f t="shared" si="15"/>
        <v>10</v>
      </c>
      <c r="AS32" s="53">
        <f t="shared" si="16"/>
        <v>1</v>
      </c>
      <c r="AT32" s="48">
        <f t="shared" si="17"/>
        <v>6.8172603461864654</v>
      </c>
    </row>
    <row r="33" spans="1:46" x14ac:dyDescent="0.25">
      <c r="A33" s="18">
        <v>24</v>
      </c>
      <c r="B33" s="19" t="s">
        <v>48</v>
      </c>
      <c r="C33" s="20" t="s">
        <v>173</v>
      </c>
      <c r="D33" s="162">
        <v>1453.0207124034569</v>
      </c>
      <c r="E33" s="163">
        <v>0.6</v>
      </c>
      <c r="F33" s="163">
        <v>0.4</v>
      </c>
      <c r="G33" s="164">
        <v>108.04942710814039</v>
      </c>
      <c r="H33" s="164">
        <v>1344.9712852953162</v>
      </c>
      <c r="I33" s="164">
        <v>420171.90641877125</v>
      </c>
      <c r="J33" s="164">
        <v>1635.4447997920699</v>
      </c>
      <c r="K33" s="164">
        <v>418536.46161897923</v>
      </c>
      <c r="L33" s="52">
        <f t="shared" si="0"/>
        <v>251121.87697138754</v>
      </c>
      <c r="M33" s="52">
        <f t="shared" si="1"/>
        <v>167414.58464759169</v>
      </c>
      <c r="N33" s="55">
        <f t="shared" si="2"/>
        <v>311.18616895012809</v>
      </c>
      <c r="O33" s="166">
        <v>30</v>
      </c>
      <c r="P33" s="167">
        <v>0</v>
      </c>
      <c r="Q33" s="167">
        <v>70</v>
      </c>
      <c r="R33" s="167">
        <v>0</v>
      </c>
      <c r="S33" s="167">
        <v>0</v>
      </c>
      <c r="T33" s="167">
        <v>0</v>
      </c>
      <c r="U33" s="49">
        <f t="shared" si="3"/>
        <v>37.5</v>
      </c>
      <c r="V33" s="167">
        <v>0</v>
      </c>
      <c r="W33" s="167">
        <v>30</v>
      </c>
      <c r="X33" s="167">
        <v>60</v>
      </c>
      <c r="Y33" s="167">
        <v>10</v>
      </c>
      <c r="Z33" s="167">
        <v>0</v>
      </c>
      <c r="AA33" s="23">
        <f t="shared" si="4"/>
        <v>57</v>
      </c>
      <c r="AB33" s="49">
        <f t="shared" si="5"/>
        <v>7.125</v>
      </c>
      <c r="AC33" s="42">
        <f>Development!H24</f>
        <v>0.88929400907484846</v>
      </c>
      <c r="AD33" s="43">
        <f t="shared" si="6"/>
        <v>88929.400907484844</v>
      </c>
      <c r="AE33" s="2">
        <f t="shared" si="7"/>
        <v>0.2124770696523999</v>
      </c>
      <c r="AF33" s="48">
        <f t="shared" si="18"/>
        <v>7.3374770696524001</v>
      </c>
      <c r="AG33" s="62">
        <f>Hauling!I25</f>
        <v>3.3668170426065163</v>
      </c>
      <c r="AH33" s="62">
        <f>Hauling!J25</f>
        <v>7.1784058373686852</v>
      </c>
      <c r="AI33" s="62">
        <f>Hauling!K25</f>
        <v>7.6385471767654423</v>
      </c>
      <c r="AJ33" s="66">
        <f t="shared" si="19"/>
        <v>11.969034586466165</v>
      </c>
      <c r="AK33" s="66">
        <f t="shared" si="20"/>
        <v>31.190173363366942</v>
      </c>
      <c r="AL33" s="66">
        <f t="shared" si="21"/>
        <v>27.155035213401149</v>
      </c>
      <c r="AM33" s="152">
        <f t="shared" si="11"/>
        <v>19.657490097226475</v>
      </c>
      <c r="AN33" s="79">
        <f t="shared" si="12"/>
        <v>3.98</v>
      </c>
      <c r="AO33" s="53">
        <f t="shared" si="13"/>
        <v>1.5</v>
      </c>
      <c r="AP33" s="53">
        <f>Silviculture!P37</f>
        <v>632.49861463105117</v>
      </c>
      <c r="AQ33" s="53">
        <f t="shared" si="14"/>
        <v>2.0325408959047206</v>
      </c>
      <c r="AR33" s="53">
        <f t="shared" si="15"/>
        <v>10</v>
      </c>
      <c r="AS33" s="53">
        <f t="shared" si="16"/>
        <v>1</v>
      </c>
      <c r="AT33" s="48">
        <f t="shared" si="17"/>
        <v>6.2422006450226881</v>
      </c>
    </row>
    <row r="34" spans="1:46" x14ac:dyDescent="0.25">
      <c r="A34" s="18">
        <v>25</v>
      </c>
      <c r="B34" s="19" t="s">
        <v>49</v>
      </c>
      <c r="C34" s="20" t="s">
        <v>173</v>
      </c>
      <c r="D34" s="162">
        <v>3069.3302829874283</v>
      </c>
      <c r="E34" s="163">
        <v>0.6</v>
      </c>
      <c r="F34" s="163">
        <v>0.4</v>
      </c>
      <c r="G34" s="162">
        <v>1534.7589694213148</v>
      </c>
      <c r="H34" s="164">
        <v>1534.5713135661117</v>
      </c>
      <c r="I34" s="164">
        <v>737491.6775125477</v>
      </c>
      <c r="J34" s="164">
        <v>15114.161441179713</v>
      </c>
      <c r="K34" s="164">
        <v>722377.51607136836</v>
      </c>
      <c r="L34" s="52">
        <f t="shared" si="0"/>
        <v>433426.50964282098</v>
      </c>
      <c r="M34" s="52">
        <f t="shared" si="1"/>
        <v>288951.00642854738</v>
      </c>
      <c r="N34" s="55">
        <f t="shared" si="2"/>
        <v>470.73570950096297</v>
      </c>
      <c r="O34" s="166">
        <v>80</v>
      </c>
      <c r="P34" s="167">
        <v>0</v>
      </c>
      <c r="Q34" s="167">
        <v>20</v>
      </c>
      <c r="R34" s="167">
        <v>0</v>
      </c>
      <c r="S34" s="167">
        <v>0</v>
      </c>
      <c r="T34" s="167">
        <v>0</v>
      </c>
      <c r="U34" s="49">
        <f t="shared" si="3"/>
        <v>30</v>
      </c>
      <c r="V34" s="167">
        <v>10</v>
      </c>
      <c r="W34" s="167">
        <v>70</v>
      </c>
      <c r="X34" s="167">
        <v>20</v>
      </c>
      <c r="Y34" s="167">
        <v>0</v>
      </c>
      <c r="Z34" s="167">
        <v>0</v>
      </c>
      <c r="AA34" s="23">
        <f t="shared" si="4"/>
        <v>42</v>
      </c>
      <c r="AB34" s="49">
        <f t="shared" si="5"/>
        <v>5.25</v>
      </c>
      <c r="AC34" s="42">
        <f>Development!H25</f>
        <v>0.91375347254057326</v>
      </c>
      <c r="AD34" s="43">
        <f t="shared" si="6"/>
        <v>274126.04176217195</v>
      </c>
      <c r="AE34" s="2">
        <f t="shared" si="7"/>
        <v>0.37947753863243061</v>
      </c>
      <c r="AF34" s="48">
        <f t="shared" si="18"/>
        <v>5.6294775386324307</v>
      </c>
      <c r="AG34" s="62">
        <f>Hauling!I26</f>
        <v>5.2185663612273512</v>
      </c>
      <c r="AH34" s="62">
        <f>Hauling!J26</f>
        <v>6.0446565187478489</v>
      </c>
      <c r="AI34" s="62">
        <f>Hauling!K26</f>
        <v>9.4902964953862785</v>
      </c>
      <c r="AJ34" s="66">
        <f t="shared" si="19"/>
        <v>18.552003414163234</v>
      </c>
      <c r="AK34" s="66">
        <f t="shared" si="20"/>
        <v>26.264032573959408</v>
      </c>
      <c r="AL34" s="66">
        <f t="shared" si="21"/>
        <v>33.738004041098222</v>
      </c>
      <c r="AM34" s="152">
        <f t="shared" si="11"/>
        <v>21.636815078081703</v>
      </c>
      <c r="AN34" s="79">
        <f t="shared" si="12"/>
        <v>3.98</v>
      </c>
      <c r="AO34" s="53">
        <f>AT$4</f>
        <v>1.5</v>
      </c>
      <c r="AP34" s="53">
        <f>Silviculture!P38</f>
        <v>738.69889620048832</v>
      </c>
      <c r="AQ34" s="53">
        <f t="shared" si="14"/>
        <v>1.5692433807148365</v>
      </c>
      <c r="AR34" s="53">
        <f>AT$6</f>
        <v>10</v>
      </c>
      <c r="AS34" s="53">
        <f>AT$7</f>
        <v>1</v>
      </c>
      <c r="AT34" s="48">
        <f t="shared" si="17"/>
        <v>5.6268428797943173</v>
      </c>
    </row>
    <row r="35" spans="1:46" x14ac:dyDescent="0.25">
      <c r="A35" s="18">
        <v>26</v>
      </c>
      <c r="B35" s="19" t="s">
        <v>50</v>
      </c>
      <c r="C35" s="20" t="s">
        <v>173</v>
      </c>
      <c r="D35" s="162">
        <v>1798.8792390198028</v>
      </c>
      <c r="E35" s="163">
        <v>0.6</v>
      </c>
      <c r="F35" s="163">
        <v>0.4</v>
      </c>
      <c r="G35" s="164">
        <v>1026.7450631541058</v>
      </c>
      <c r="H35" s="164">
        <v>772.13417586569665</v>
      </c>
      <c r="I35" s="164">
        <v>326627.74582538084</v>
      </c>
      <c r="J35" s="164">
        <v>44679.693520532193</v>
      </c>
      <c r="K35" s="164">
        <v>281948.05230484862</v>
      </c>
      <c r="L35" s="52">
        <f t="shared" si="0"/>
        <v>169168.83138290918</v>
      </c>
      <c r="M35" s="52">
        <f t="shared" si="1"/>
        <v>112779.22092193946</v>
      </c>
      <c r="N35" s="55">
        <f t="shared" si="2"/>
        <v>365.15421945769441</v>
      </c>
      <c r="O35" s="166">
        <v>60</v>
      </c>
      <c r="P35" s="167">
        <v>0</v>
      </c>
      <c r="Q35" s="167">
        <v>40</v>
      </c>
      <c r="R35" s="167">
        <v>0</v>
      </c>
      <c r="S35" s="167">
        <v>0</v>
      </c>
      <c r="T35" s="167">
        <v>0</v>
      </c>
      <c r="U35" s="49">
        <f t="shared" si="3"/>
        <v>33</v>
      </c>
      <c r="V35" s="167">
        <v>0</v>
      </c>
      <c r="W35" s="167">
        <v>60</v>
      </c>
      <c r="X35" s="167">
        <v>40</v>
      </c>
      <c r="Y35" s="167">
        <v>0</v>
      </c>
      <c r="Z35" s="167">
        <v>0</v>
      </c>
      <c r="AA35" s="23">
        <f t="shared" si="4"/>
        <v>48</v>
      </c>
      <c r="AB35" s="49">
        <f t="shared" si="5"/>
        <v>6</v>
      </c>
      <c r="AC35" s="42">
        <f>Development!H26</f>
        <v>0.8400897546262347</v>
      </c>
      <c r="AD35" s="43">
        <f t="shared" si="6"/>
        <v>168017.95092524693</v>
      </c>
      <c r="AE35" s="2">
        <f t="shared" si="7"/>
        <v>0.59591811169378861</v>
      </c>
      <c r="AF35" s="48">
        <f t="shared" si="18"/>
        <v>6.5959181116937886</v>
      </c>
      <c r="AG35" s="62">
        <f>Hauling!I27</f>
        <v>3.6744340016708437</v>
      </c>
      <c r="AH35" s="62">
        <f>Hauling!J27</f>
        <v>6.672455544971025</v>
      </c>
      <c r="AI35" s="62">
        <f>Hauling!K27</f>
        <v>7.9461641358297701</v>
      </c>
      <c r="AJ35" s="66">
        <f t="shared" si="19"/>
        <v>13.06261287593985</v>
      </c>
      <c r="AK35" s="66">
        <f t="shared" si="20"/>
        <v>28.991819342899106</v>
      </c>
      <c r="AL35" s="66">
        <f t="shared" si="21"/>
        <v>28.248613502874836</v>
      </c>
      <c r="AM35" s="152">
        <f t="shared" si="11"/>
        <v>19.434295462723554</v>
      </c>
      <c r="AN35" s="79">
        <f t="shared" si="12"/>
        <v>3.98</v>
      </c>
      <c r="AO35" s="53">
        <f t="shared" ref="AO35:AO98" si="22">AT$4</f>
        <v>1.5</v>
      </c>
      <c r="AP35" s="53">
        <f>Silviculture!P39</f>
        <v>679.6876047728714</v>
      </c>
      <c r="AQ35" s="53">
        <f t="shared" si="14"/>
        <v>1.8613713564156631</v>
      </c>
      <c r="AR35" s="53">
        <f t="shared" ref="AR35:AR98" si="23">AT$6</f>
        <v>10</v>
      </c>
      <c r="AS35" s="53">
        <f t="shared" ref="AS35:AS98" si="24">AT$7</f>
        <v>1</v>
      </c>
      <c r="AT35" s="48">
        <f t="shared" si="17"/>
        <v>5.7913267944666407</v>
      </c>
    </row>
    <row r="36" spans="1:46" x14ac:dyDescent="0.25">
      <c r="A36" s="18">
        <v>27</v>
      </c>
      <c r="B36" s="19" t="s">
        <v>51</v>
      </c>
      <c r="C36" s="20" t="s">
        <v>173</v>
      </c>
      <c r="D36" s="162">
        <v>1958.3638478561807</v>
      </c>
      <c r="E36" s="163">
        <v>0.65</v>
      </c>
      <c r="F36" s="163">
        <v>0.35</v>
      </c>
      <c r="G36" s="164">
        <v>517.53395607130824</v>
      </c>
      <c r="H36" s="164">
        <v>1440.8298917848713</v>
      </c>
      <c r="I36" s="164">
        <v>366391.33769784408</v>
      </c>
      <c r="J36" s="164">
        <v>6778.2346703712392</v>
      </c>
      <c r="K36" s="164">
        <v>359613.10302747291</v>
      </c>
      <c r="L36" s="52">
        <f t="shared" si="0"/>
        <v>233748.5169678574</v>
      </c>
      <c r="M36" s="52">
        <f t="shared" si="1"/>
        <v>125864.58605961551</v>
      </c>
      <c r="N36" s="55">
        <f t="shared" si="2"/>
        <v>249.58748085243525</v>
      </c>
      <c r="O36" s="166">
        <v>60</v>
      </c>
      <c r="P36" s="167">
        <v>0</v>
      </c>
      <c r="Q36" s="167">
        <v>40</v>
      </c>
      <c r="R36" s="167">
        <v>0</v>
      </c>
      <c r="S36" s="167">
        <v>0</v>
      </c>
      <c r="T36" s="167">
        <v>0</v>
      </c>
      <c r="U36" s="49">
        <f t="shared" si="3"/>
        <v>33</v>
      </c>
      <c r="V36" s="167">
        <v>0</v>
      </c>
      <c r="W36" s="167">
        <v>60</v>
      </c>
      <c r="X36" s="167">
        <v>40</v>
      </c>
      <c r="Y36" s="167">
        <v>0</v>
      </c>
      <c r="Z36" s="167">
        <v>0</v>
      </c>
      <c r="AA36" s="23">
        <f t="shared" si="4"/>
        <v>48</v>
      </c>
      <c r="AB36" s="49">
        <f t="shared" si="5"/>
        <v>6</v>
      </c>
      <c r="AC36" s="42">
        <f>Development!H27</f>
        <v>0.92330280135967213</v>
      </c>
      <c r="AD36" s="43">
        <f t="shared" si="6"/>
        <v>184660.56027193443</v>
      </c>
      <c r="AE36" s="2">
        <f t="shared" si="7"/>
        <v>0.51349786400254482</v>
      </c>
      <c r="AF36" s="48">
        <f t="shared" si="18"/>
        <v>6.5134978640025452</v>
      </c>
      <c r="AG36" s="62">
        <f>Hauling!I28</f>
        <v>3.6744340016708437</v>
      </c>
      <c r="AH36" s="62">
        <f>Hauling!J28</f>
        <v>6.672455544971025</v>
      </c>
      <c r="AI36" s="62">
        <f>Hauling!K28</f>
        <v>7.9461641358297701</v>
      </c>
      <c r="AJ36" s="66">
        <f t="shared" si="19"/>
        <v>13.06261287593985</v>
      </c>
      <c r="AK36" s="66">
        <f t="shared" si="20"/>
        <v>28.991819342899106</v>
      </c>
      <c r="AL36" s="66">
        <f t="shared" si="21"/>
        <v>28.248613502874836</v>
      </c>
      <c r="AM36" s="152">
        <f t="shared" si="11"/>
        <v>18.637835139375593</v>
      </c>
      <c r="AN36" s="79">
        <f t="shared" si="12"/>
        <v>3.98</v>
      </c>
      <c r="AO36" s="53">
        <f t="shared" si="22"/>
        <v>1.5</v>
      </c>
      <c r="AP36" s="53">
        <f>Silviculture!P40</f>
        <v>572.69247462796284</v>
      </c>
      <c r="AQ36" s="53">
        <f t="shared" si="14"/>
        <v>2.2945560918039734</v>
      </c>
      <c r="AR36" s="53">
        <f t="shared" si="23"/>
        <v>10</v>
      </c>
      <c r="AS36" s="53">
        <f t="shared" si="24"/>
        <v>1</v>
      </c>
      <c r="AT36" s="48">
        <f t="shared" si="17"/>
        <v>5.7556711276145691</v>
      </c>
    </row>
    <row r="37" spans="1:46" x14ac:dyDescent="0.25">
      <c r="A37" s="18">
        <v>28</v>
      </c>
      <c r="B37" s="19" t="s">
        <v>52</v>
      </c>
      <c r="C37" s="20" t="s">
        <v>171</v>
      </c>
      <c r="D37" s="162">
        <v>11228.044487656611</v>
      </c>
      <c r="E37" s="163">
        <v>0.65</v>
      </c>
      <c r="F37" s="163">
        <v>0.35</v>
      </c>
      <c r="G37" s="164">
        <v>1119.1922199941648</v>
      </c>
      <c r="H37" s="164">
        <v>10108.852267662449</v>
      </c>
      <c r="I37" s="164">
        <v>3233165.1835210728</v>
      </c>
      <c r="J37" s="164">
        <v>62.522087005921001</v>
      </c>
      <c r="K37" s="164">
        <v>3233102.6614340669</v>
      </c>
      <c r="L37" s="52">
        <f t="shared" si="0"/>
        <v>2101516.7299321438</v>
      </c>
      <c r="M37" s="52">
        <f t="shared" si="1"/>
        <v>1131585.9315019234</v>
      </c>
      <c r="N37" s="55">
        <f t="shared" si="2"/>
        <v>319.82885651386448</v>
      </c>
      <c r="O37" s="166">
        <v>85</v>
      </c>
      <c r="P37" s="167">
        <v>0</v>
      </c>
      <c r="Q37" s="167">
        <v>15</v>
      </c>
      <c r="R37" s="167">
        <v>0</v>
      </c>
      <c r="S37" s="167">
        <v>0</v>
      </c>
      <c r="T37" s="167">
        <v>0</v>
      </c>
      <c r="U37" s="49">
        <f t="shared" si="3"/>
        <v>29.25</v>
      </c>
      <c r="V37" s="167">
        <v>0</v>
      </c>
      <c r="W37" s="167">
        <v>85</v>
      </c>
      <c r="X37" s="167">
        <v>15</v>
      </c>
      <c r="Y37" s="167">
        <v>0</v>
      </c>
      <c r="Z37" s="167">
        <v>0</v>
      </c>
      <c r="AA37" s="23">
        <f t="shared" si="4"/>
        <v>43</v>
      </c>
      <c r="AB37" s="49">
        <f t="shared" si="5"/>
        <v>5.375</v>
      </c>
      <c r="AC37" s="42">
        <f>Development!H28</f>
        <v>0.89239619526445246</v>
      </c>
      <c r="AD37" s="43">
        <f t="shared" si="6"/>
        <v>981635.81479089765</v>
      </c>
      <c r="AE37" s="2">
        <f t="shared" si="7"/>
        <v>0.30362036643633383</v>
      </c>
      <c r="AF37" s="48">
        <f t="shared" si="18"/>
        <v>5.6786203664363342</v>
      </c>
      <c r="AG37" s="62">
        <f>Hauling!I29</f>
        <v>8.6412955862506937</v>
      </c>
      <c r="AH37" s="62">
        <f>Hauling!J29</f>
        <v>5.8125393385424342</v>
      </c>
      <c r="AI37" s="62">
        <f>Hauling!K29</f>
        <v>12.913025720409621</v>
      </c>
      <c r="AJ37" s="66">
        <f t="shared" si="19"/>
        <v>30.719805809121219</v>
      </c>
      <c r="AK37" s="66">
        <f t="shared" si="20"/>
        <v>25.255483425966879</v>
      </c>
      <c r="AL37" s="66">
        <f t="shared" si="21"/>
        <v>45.905806436056203</v>
      </c>
      <c r="AM37" s="152">
        <f t="shared" si="11"/>
        <v>28.807292975017202</v>
      </c>
      <c r="AN37" s="79">
        <f t="shared" si="12"/>
        <v>3.98</v>
      </c>
      <c r="AO37" s="53">
        <f t="shared" si="22"/>
        <v>1.5</v>
      </c>
      <c r="AP37" s="53">
        <f>Silviculture!P41</f>
        <v>908.42039297976612</v>
      </c>
      <c r="AQ37" s="53">
        <f t="shared" si="14"/>
        <v>2.8403328044928502</v>
      </c>
      <c r="AR37" s="53">
        <f t="shared" si="23"/>
        <v>10</v>
      </c>
      <c r="AS37" s="53">
        <f t="shared" si="24"/>
        <v>1</v>
      </c>
      <c r="AT37" s="48">
        <f t="shared" si="17"/>
        <v>6.2460996916757106</v>
      </c>
    </row>
    <row r="38" spans="1:46" x14ac:dyDescent="0.25">
      <c r="A38" s="18">
        <v>29</v>
      </c>
      <c r="B38" s="19" t="s">
        <v>53</v>
      </c>
      <c r="C38" s="20" t="s">
        <v>171</v>
      </c>
      <c r="D38" s="162">
        <v>9996.2673892093935</v>
      </c>
      <c r="E38" s="163">
        <v>0.65</v>
      </c>
      <c r="F38" s="163">
        <v>0.35</v>
      </c>
      <c r="G38" s="164">
        <v>1462.2350311507678</v>
      </c>
      <c r="H38" s="164">
        <v>8534.032358058621</v>
      </c>
      <c r="I38" s="164">
        <v>2856423.7418156462</v>
      </c>
      <c r="J38" s="164">
        <v>560.61125148659994</v>
      </c>
      <c r="K38" s="164">
        <v>2855863.1305641597</v>
      </c>
      <c r="L38" s="52">
        <f t="shared" si="0"/>
        <v>1856311.0348667039</v>
      </c>
      <c r="M38" s="52">
        <f t="shared" si="1"/>
        <v>999552.09569745581</v>
      </c>
      <c r="N38" s="55">
        <f t="shared" si="2"/>
        <v>334.64404758992862</v>
      </c>
      <c r="O38" s="166">
        <v>85</v>
      </c>
      <c r="P38" s="167">
        <v>0</v>
      </c>
      <c r="Q38" s="167">
        <v>15</v>
      </c>
      <c r="R38" s="167">
        <v>0</v>
      </c>
      <c r="S38" s="167">
        <v>0</v>
      </c>
      <c r="T38" s="167">
        <v>0</v>
      </c>
      <c r="U38" s="49">
        <f t="shared" si="3"/>
        <v>29.25</v>
      </c>
      <c r="V38" s="167">
        <v>0</v>
      </c>
      <c r="W38" s="167">
        <v>85</v>
      </c>
      <c r="X38" s="167">
        <v>15</v>
      </c>
      <c r="Y38" s="167">
        <v>0</v>
      </c>
      <c r="Z38" s="167">
        <v>0</v>
      </c>
      <c r="AA38" s="23">
        <f t="shared" si="4"/>
        <v>43</v>
      </c>
      <c r="AB38" s="49">
        <f t="shared" si="5"/>
        <v>5.375</v>
      </c>
      <c r="AC38" s="42">
        <f>Development!H29</f>
        <v>0.80805154985607086</v>
      </c>
      <c r="AD38" s="43">
        <f t="shared" si="6"/>
        <v>808051.54985607089</v>
      </c>
      <c r="AE38" s="2">
        <f t="shared" si="7"/>
        <v>0.28294477463156464</v>
      </c>
      <c r="AF38" s="48">
        <f t="shared" si="18"/>
        <v>5.6579447746315648</v>
      </c>
      <c r="AG38" s="62">
        <f>Hauling!I30</f>
        <v>8.6412955862506937</v>
      </c>
      <c r="AH38" s="62">
        <f>Hauling!J30</f>
        <v>5.8125393385424342</v>
      </c>
      <c r="AI38" s="62">
        <f>Hauling!K30</f>
        <v>12.913025720409621</v>
      </c>
      <c r="AJ38" s="66">
        <f t="shared" si="19"/>
        <v>30.719805809121219</v>
      </c>
      <c r="AK38" s="66">
        <f t="shared" si="20"/>
        <v>25.255483425966879</v>
      </c>
      <c r="AL38" s="66">
        <f t="shared" si="21"/>
        <v>45.905806436056203</v>
      </c>
      <c r="AM38" s="152">
        <f t="shared" si="11"/>
        <v>28.807292975017202</v>
      </c>
      <c r="AN38" s="79">
        <f t="shared" si="12"/>
        <v>3.98</v>
      </c>
      <c r="AO38" s="53">
        <f t="shared" si="22"/>
        <v>1.5</v>
      </c>
      <c r="AP38" s="53">
        <f>Silviculture!P42</f>
        <v>897.84962983934543</v>
      </c>
      <c r="AQ38" s="53">
        <f t="shared" si="14"/>
        <v>2.6829989545774517</v>
      </c>
      <c r="AR38" s="53">
        <f t="shared" si="23"/>
        <v>10</v>
      </c>
      <c r="AS38" s="53">
        <f t="shared" si="24"/>
        <v>1</v>
      </c>
      <c r="AT38" s="48">
        <f t="shared" si="17"/>
        <v>6.2318589363380976</v>
      </c>
    </row>
    <row r="39" spans="1:46" x14ac:dyDescent="0.25">
      <c r="A39" s="18">
        <v>30</v>
      </c>
      <c r="B39" s="19" t="s">
        <v>54</v>
      </c>
      <c r="C39" s="20" t="s">
        <v>171</v>
      </c>
      <c r="D39" s="162">
        <v>207.53931724605675</v>
      </c>
      <c r="E39" s="163">
        <v>0.65</v>
      </c>
      <c r="F39" s="163">
        <v>0.35</v>
      </c>
      <c r="G39" s="164">
        <v>5.1527863934799996</v>
      </c>
      <c r="H39" s="164">
        <v>202.38653085257675</v>
      </c>
      <c r="I39" s="164">
        <v>63432.136176809741</v>
      </c>
      <c r="J39" s="164">
        <v>29.0204928108</v>
      </c>
      <c r="K39" s="164">
        <v>63403.115683998942</v>
      </c>
      <c r="L39" s="52">
        <f t="shared" si="0"/>
        <v>41212.025194599315</v>
      </c>
      <c r="M39" s="52">
        <f t="shared" si="1"/>
        <v>22191.090489399627</v>
      </c>
      <c r="N39" s="55">
        <f t="shared" si="2"/>
        <v>313.27734813629127</v>
      </c>
      <c r="O39" s="166">
        <v>20</v>
      </c>
      <c r="P39" s="167">
        <v>0</v>
      </c>
      <c r="Q39" s="167">
        <v>70</v>
      </c>
      <c r="R39" s="167">
        <v>0</v>
      </c>
      <c r="S39" s="167">
        <v>0</v>
      </c>
      <c r="T39" s="167">
        <v>10</v>
      </c>
      <c r="U39" s="49">
        <f t="shared" si="3"/>
        <v>47.8</v>
      </c>
      <c r="V39" s="167">
        <v>0</v>
      </c>
      <c r="W39" s="167">
        <v>10</v>
      </c>
      <c r="X39" s="167">
        <v>60</v>
      </c>
      <c r="Y39" s="167">
        <v>30</v>
      </c>
      <c r="Z39" s="167">
        <v>0</v>
      </c>
      <c r="AA39" s="23">
        <f t="shared" si="4"/>
        <v>67</v>
      </c>
      <c r="AB39" s="49">
        <f t="shared" si="5"/>
        <v>8.375</v>
      </c>
      <c r="AC39" s="42">
        <f>Development!H30</f>
        <v>1</v>
      </c>
      <c r="AD39" s="43">
        <f t="shared" si="6"/>
        <v>0</v>
      </c>
      <c r="AE39" s="2">
        <f t="shared" si="7"/>
        <v>0</v>
      </c>
      <c r="AF39" s="48">
        <f t="shared" si="18"/>
        <v>8.375</v>
      </c>
      <c r="AG39" s="62">
        <f>Hauling!I31</f>
        <v>7.895494465802515</v>
      </c>
      <c r="AH39" s="62">
        <f>Hauling!J31</f>
        <v>4.1166826625386994</v>
      </c>
      <c r="AI39" s="62">
        <f>Hauling!K31</f>
        <v>12.167224599961441</v>
      </c>
      <c r="AJ39" s="66">
        <f t="shared" si="19"/>
        <v>28.068482825927944</v>
      </c>
      <c r="AK39" s="66">
        <f t="shared" si="20"/>
        <v>17.886986168730651</v>
      </c>
      <c r="AL39" s="66">
        <f t="shared" si="21"/>
        <v>43.254483452862928</v>
      </c>
      <c r="AM39" s="152">
        <f t="shared" si="11"/>
        <v>24.50495899590889</v>
      </c>
      <c r="AN39" s="79">
        <f t="shared" si="12"/>
        <v>3.98</v>
      </c>
      <c r="AO39" s="53">
        <f t="shared" si="22"/>
        <v>1.5</v>
      </c>
      <c r="AP39" s="53">
        <f>Silviculture!P43</f>
        <v>1626.4717292081004</v>
      </c>
      <c r="AQ39" s="53">
        <f t="shared" si="14"/>
        <v>5.1917948708519583</v>
      </c>
      <c r="AR39" s="53">
        <f t="shared" si="23"/>
        <v>10</v>
      </c>
      <c r="AS39" s="53">
        <f t="shared" si="24"/>
        <v>1</v>
      </c>
      <c r="AT39" s="48">
        <f t="shared" si="17"/>
        <v>7.7897403093408686</v>
      </c>
    </row>
    <row r="40" spans="1:46" x14ac:dyDescent="0.25">
      <c r="A40" s="18">
        <v>31</v>
      </c>
      <c r="B40" s="19" t="s">
        <v>55</v>
      </c>
      <c r="C40" s="20" t="s">
        <v>171</v>
      </c>
      <c r="D40" s="162">
        <v>11032.222402043637</v>
      </c>
      <c r="E40" s="163">
        <v>0.65</v>
      </c>
      <c r="F40" s="163">
        <v>0.35</v>
      </c>
      <c r="G40" s="164">
        <v>2102.5308761273509</v>
      </c>
      <c r="H40" s="164">
        <v>8929.6915259162815</v>
      </c>
      <c r="I40" s="164">
        <v>2565612.7872747863</v>
      </c>
      <c r="J40" s="164">
        <v>24984.207281228417</v>
      </c>
      <c r="K40" s="164">
        <v>2540628.5799935581</v>
      </c>
      <c r="L40" s="52">
        <f t="shared" si="0"/>
        <v>1651408.5769958128</v>
      </c>
      <c r="M40" s="52">
        <f t="shared" si="1"/>
        <v>889220.00299774529</v>
      </c>
      <c r="N40" s="55">
        <f t="shared" si="2"/>
        <v>284.51470833230854</v>
      </c>
      <c r="O40" s="166">
        <v>85</v>
      </c>
      <c r="P40" s="167">
        <v>0</v>
      </c>
      <c r="Q40" s="167">
        <v>15</v>
      </c>
      <c r="R40" s="167">
        <v>0</v>
      </c>
      <c r="S40" s="167">
        <v>0</v>
      </c>
      <c r="T40" s="167">
        <v>0</v>
      </c>
      <c r="U40" s="49">
        <f t="shared" si="3"/>
        <v>29.25</v>
      </c>
      <c r="V40" s="167">
        <v>0</v>
      </c>
      <c r="W40" s="167">
        <v>20</v>
      </c>
      <c r="X40" s="167">
        <v>65</v>
      </c>
      <c r="Y40" s="167">
        <v>15</v>
      </c>
      <c r="Z40" s="167">
        <v>0</v>
      </c>
      <c r="AA40" s="23">
        <f t="shared" si="4"/>
        <v>60.5</v>
      </c>
      <c r="AB40" s="49">
        <f t="shared" si="5"/>
        <v>7.5625</v>
      </c>
      <c r="AC40" s="42">
        <f>Development!H31</f>
        <v>0.86403340875489121</v>
      </c>
      <c r="AD40" s="43">
        <f t="shared" si="6"/>
        <v>950436.74963038031</v>
      </c>
      <c r="AE40" s="2">
        <f t="shared" si="7"/>
        <v>0.37409511847370863</v>
      </c>
      <c r="AF40" s="48">
        <f t="shared" si="18"/>
        <v>7.9365951184737087</v>
      </c>
      <c r="AG40" s="62">
        <f>Hauling!I32</f>
        <v>7.895494465802515</v>
      </c>
      <c r="AH40" s="62">
        <f>Hauling!J32</f>
        <v>4.1166826625386994</v>
      </c>
      <c r="AI40" s="62">
        <f>Hauling!K32</f>
        <v>12.167224599961441</v>
      </c>
      <c r="AJ40" s="66">
        <f t="shared" si="19"/>
        <v>28.068482825927944</v>
      </c>
      <c r="AK40" s="66">
        <f t="shared" si="20"/>
        <v>17.886986168730651</v>
      </c>
      <c r="AL40" s="66">
        <f t="shared" si="21"/>
        <v>43.254483452862928</v>
      </c>
      <c r="AM40" s="152">
        <f t="shared" si="11"/>
        <v>24.504958995908893</v>
      </c>
      <c r="AN40" s="79">
        <f t="shared" si="12"/>
        <v>3.98</v>
      </c>
      <c r="AO40" s="53">
        <f t="shared" si="22"/>
        <v>1.5</v>
      </c>
      <c r="AP40" s="53">
        <f>Silviculture!P44</f>
        <v>1108.1942337403834</v>
      </c>
      <c r="AQ40" s="53">
        <f t="shared" si="14"/>
        <v>3.8950331961257714</v>
      </c>
      <c r="AR40" s="53">
        <f t="shared" si="23"/>
        <v>10</v>
      </c>
      <c r="AS40" s="53">
        <f t="shared" si="24"/>
        <v>1</v>
      </c>
      <c r="AT40" s="48">
        <f t="shared" si="17"/>
        <v>6.1669269848406705</v>
      </c>
    </row>
    <row r="41" spans="1:46" x14ac:dyDescent="0.25">
      <c r="A41" s="18">
        <v>32</v>
      </c>
      <c r="B41" s="19" t="s">
        <v>56</v>
      </c>
      <c r="C41" s="20" t="s">
        <v>171</v>
      </c>
      <c r="D41" s="162">
        <v>11284.217721445293</v>
      </c>
      <c r="E41" s="163">
        <v>0.65</v>
      </c>
      <c r="F41" s="163">
        <v>0.35</v>
      </c>
      <c r="G41" s="164">
        <v>4923.6035354225778</v>
      </c>
      <c r="H41" s="164">
        <v>6360.6141860227181</v>
      </c>
      <c r="I41" s="164">
        <v>2133362.0558491922</v>
      </c>
      <c r="J41" s="164">
        <v>20128.092027864597</v>
      </c>
      <c r="K41" s="164">
        <v>2113233.9638213264</v>
      </c>
      <c r="L41" s="52">
        <f t="shared" si="0"/>
        <v>1373602.0764838622</v>
      </c>
      <c r="M41" s="52">
        <f t="shared" si="1"/>
        <v>739631.88733746414</v>
      </c>
      <c r="N41" s="55">
        <f t="shared" si="2"/>
        <v>332.23740695750769</v>
      </c>
      <c r="O41" s="166">
        <v>85</v>
      </c>
      <c r="P41" s="167">
        <v>0</v>
      </c>
      <c r="Q41" s="167">
        <v>15</v>
      </c>
      <c r="R41" s="167">
        <v>0</v>
      </c>
      <c r="S41" s="167">
        <v>0</v>
      </c>
      <c r="T41" s="167">
        <v>0</v>
      </c>
      <c r="U41" s="49">
        <f t="shared" si="3"/>
        <v>29.25</v>
      </c>
      <c r="V41" s="167">
        <v>0</v>
      </c>
      <c r="W41" s="167">
        <v>20</v>
      </c>
      <c r="X41" s="167">
        <v>65</v>
      </c>
      <c r="Y41" s="167">
        <v>15</v>
      </c>
      <c r="Z41" s="167">
        <v>0</v>
      </c>
      <c r="AA41" s="23">
        <f t="shared" si="4"/>
        <v>60.5</v>
      </c>
      <c r="AB41" s="49">
        <f t="shared" si="5"/>
        <v>7.5625</v>
      </c>
      <c r="AC41" s="42">
        <f>Development!H32</f>
        <v>0.72447963065923549</v>
      </c>
      <c r="AD41" s="43">
        <f t="shared" si="6"/>
        <v>796927.59372515907</v>
      </c>
      <c r="AE41" s="2">
        <f t="shared" si="7"/>
        <v>0.37711280784267159</v>
      </c>
      <c r="AF41" s="48">
        <f t="shared" si="18"/>
        <v>7.9396128078426713</v>
      </c>
      <c r="AG41" s="62">
        <f>Hauling!I33</f>
        <v>7.5180663612273513</v>
      </c>
      <c r="AH41" s="62">
        <f>Hauling!J33</f>
        <v>3.9131107671138632</v>
      </c>
      <c r="AI41" s="62">
        <f>Hauling!K33</f>
        <v>11.789796495386277</v>
      </c>
      <c r="AJ41" s="66">
        <f t="shared" si="19"/>
        <v>26.726725914163236</v>
      </c>
      <c r="AK41" s="66">
        <f t="shared" si="20"/>
        <v>17.002466283109737</v>
      </c>
      <c r="AL41" s="66">
        <f t="shared" si="21"/>
        <v>41.912726541098216</v>
      </c>
      <c r="AM41" s="152">
        <f t="shared" si="11"/>
        <v>23.323235043294513</v>
      </c>
      <c r="AN41" s="79">
        <f t="shared" si="12"/>
        <v>3.98</v>
      </c>
      <c r="AO41" s="53">
        <f t="shared" si="22"/>
        <v>1.5</v>
      </c>
      <c r="AP41" s="53">
        <f>Silviculture!P45</f>
        <v>988.34869489532548</v>
      </c>
      <c r="AQ41" s="53">
        <f t="shared" si="14"/>
        <v>2.9748266576789555</v>
      </c>
      <c r="AR41" s="53">
        <f t="shared" si="23"/>
        <v>10</v>
      </c>
      <c r="AS41" s="53">
        <f t="shared" si="24"/>
        <v>1</v>
      </c>
      <c r="AT41" s="48">
        <f t="shared" si="17"/>
        <v>5.999013960705291</v>
      </c>
    </row>
    <row r="42" spans="1:46" x14ac:dyDescent="0.25">
      <c r="A42" s="18">
        <v>33</v>
      </c>
      <c r="B42" s="19" t="s">
        <v>57</v>
      </c>
      <c r="C42" s="20" t="s">
        <v>171</v>
      </c>
      <c r="D42" s="162">
        <v>2490.072894864797</v>
      </c>
      <c r="E42" s="163">
        <v>0.65</v>
      </c>
      <c r="F42" s="163">
        <v>0.35</v>
      </c>
      <c r="G42" s="164">
        <v>488.18618522726302</v>
      </c>
      <c r="H42" s="164">
        <v>2001.8867096375332</v>
      </c>
      <c r="I42" s="164">
        <v>570663.12412831723</v>
      </c>
      <c r="J42" s="164">
        <v>655.71578021343009</v>
      </c>
      <c r="K42" s="164">
        <v>570007.40834810387</v>
      </c>
      <c r="L42" s="52">
        <f t="shared" si="0"/>
        <v>370504.81542626751</v>
      </c>
      <c r="M42" s="52">
        <f t="shared" si="1"/>
        <v>199502.59292183633</v>
      </c>
      <c r="N42" s="55">
        <f t="shared" si="2"/>
        <v>284.73509794733133</v>
      </c>
      <c r="O42" s="166">
        <v>50</v>
      </c>
      <c r="P42" s="167">
        <v>0</v>
      </c>
      <c r="Q42" s="167">
        <v>50</v>
      </c>
      <c r="R42" s="167">
        <v>0</v>
      </c>
      <c r="S42" s="167">
        <v>0</v>
      </c>
      <c r="T42" s="167">
        <v>0</v>
      </c>
      <c r="U42" s="49">
        <f t="shared" si="3"/>
        <v>34.5</v>
      </c>
      <c r="V42" s="167">
        <v>0</v>
      </c>
      <c r="W42" s="167">
        <v>20</v>
      </c>
      <c r="X42" s="167">
        <v>50</v>
      </c>
      <c r="Y42" s="167">
        <v>30</v>
      </c>
      <c r="Z42" s="167">
        <v>0</v>
      </c>
      <c r="AA42" s="23">
        <f t="shared" si="4"/>
        <v>65</v>
      </c>
      <c r="AB42" s="49">
        <f t="shared" si="5"/>
        <v>8.125</v>
      </c>
      <c r="AC42" s="42">
        <f>Development!H33</f>
        <v>0.83807388506009806</v>
      </c>
      <c r="AD42" s="43">
        <f t="shared" si="6"/>
        <v>167614.77701201962</v>
      </c>
      <c r="AE42" s="2">
        <f t="shared" si="7"/>
        <v>0.29405719041050987</v>
      </c>
      <c r="AF42" s="48">
        <f t="shared" si="18"/>
        <v>8.4190571904105092</v>
      </c>
      <c r="AG42" s="62">
        <f>Hauling!I34</f>
        <v>7.895494465802515</v>
      </c>
      <c r="AH42" s="62">
        <f>Hauling!J34</f>
        <v>4.1166826625386994</v>
      </c>
      <c r="AI42" s="62">
        <f>Hauling!K34</f>
        <v>12.167224599961441</v>
      </c>
      <c r="AJ42" s="66">
        <f t="shared" si="19"/>
        <v>28.068482825927944</v>
      </c>
      <c r="AK42" s="66">
        <f t="shared" si="20"/>
        <v>17.886986168730651</v>
      </c>
      <c r="AL42" s="66">
        <f t="shared" si="21"/>
        <v>43.254483452862928</v>
      </c>
      <c r="AM42" s="152">
        <f t="shared" si="11"/>
        <v>24.50495899590889</v>
      </c>
      <c r="AN42" s="79">
        <f t="shared" si="12"/>
        <v>3.98</v>
      </c>
      <c r="AO42" s="53">
        <f t="shared" si="22"/>
        <v>1.5</v>
      </c>
      <c r="AP42" s="53">
        <f>Silviculture!P46</f>
        <v>1573.2329346953036</v>
      </c>
      <c r="AQ42" s="53">
        <f t="shared" si="14"/>
        <v>5.5252511756956331</v>
      </c>
      <c r="AR42" s="53">
        <f t="shared" si="23"/>
        <v>10</v>
      </c>
      <c r="AS42" s="53">
        <f t="shared" si="24"/>
        <v>1</v>
      </c>
      <c r="AT42" s="48">
        <f t="shared" si="17"/>
        <v>6.7559413889612028</v>
      </c>
    </row>
    <row r="43" spans="1:46" x14ac:dyDescent="0.25">
      <c r="A43" s="18">
        <v>34</v>
      </c>
      <c r="B43" s="19" t="s">
        <v>58</v>
      </c>
      <c r="C43" s="20" t="s">
        <v>171</v>
      </c>
      <c r="D43" s="162">
        <v>2932.543013123297</v>
      </c>
      <c r="E43" s="163">
        <v>0.65</v>
      </c>
      <c r="F43" s="163">
        <v>0.35</v>
      </c>
      <c r="G43" s="164">
        <v>90.160041495796008</v>
      </c>
      <c r="H43" s="164">
        <v>2842.3829716275009</v>
      </c>
      <c r="I43" s="164">
        <v>856810.43681239442</v>
      </c>
      <c r="J43" s="164">
        <v>0</v>
      </c>
      <c r="K43" s="164">
        <v>856810.43681239442</v>
      </c>
      <c r="L43" s="52">
        <f t="shared" si="0"/>
        <v>556926.78392805636</v>
      </c>
      <c r="M43" s="52">
        <f t="shared" si="1"/>
        <v>299883.65288433805</v>
      </c>
      <c r="N43" s="55">
        <f t="shared" si="2"/>
        <v>301.44088441460059</v>
      </c>
      <c r="O43" s="166">
        <v>40</v>
      </c>
      <c r="P43" s="167">
        <v>0</v>
      </c>
      <c r="Q43" s="167">
        <v>60</v>
      </c>
      <c r="R43" s="167">
        <v>0</v>
      </c>
      <c r="S43" s="167">
        <v>0</v>
      </c>
      <c r="T43" s="167">
        <v>0</v>
      </c>
      <c r="U43" s="49">
        <f t="shared" si="3"/>
        <v>36</v>
      </c>
      <c r="V43" s="167">
        <v>0</v>
      </c>
      <c r="W43" s="167">
        <v>20</v>
      </c>
      <c r="X43" s="167">
        <v>50</v>
      </c>
      <c r="Y43" s="167">
        <v>30</v>
      </c>
      <c r="Z43" s="167">
        <v>0</v>
      </c>
      <c r="AA43" s="23">
        <f t="shared" si="4"/>
        <v>65</v>
      </c>
      <c r="AB43" s="49">
        <f t="shared" si="5"/>
        <v>8.125</v>
      </c>
      <c r="AC43" s="42">
        <f>Development!H34</f>
        <v>0.97904408974805379</v>
      </c>
      <c r="AD43" s="43">
        <f t="shared" si="6"/>
        <v>293713.22692441614</v>
      </c>
      <c r="AE43" s="2">
        <f t="shared" si="7"/>
        <v>0.34279837675311492</v>
      </c>
      <c r="AF43" s="48">
        <f t="shared" si="18"/>
        <v>8.4677983767531142</v>
      </c>
      <c r="AG43" s="62">
        <f>Hauling!I35</f>
        <v>7.7623016553449995</v>
      </c>
      <c r="AH43" s="62">
        <f>Hauling!J35</f>
        <v>5.4475421396628834</v>
      </c>
      <c r="AI43" s="62">
        <f>Hauling!K35</f>
        <v>12.034031789503926</v>
      </c>
      <c r="AJ43" s="66">
        <f t="shared" si="19"/>
        <v>27.594982384751475</v>
      </c>
      <c r="AK43" s="66">
        <f t="shared" si="20"/>
        <v>23.669570596835232</v>
      </c>
      <c r="AL43" s="66">
        <f t="shared" si="21"/>
        <v>42.780983011686466</v>
      </c>
      <c r="AM43" s="152">
        <f t="shared" si="11"/>
        <v>26.221088258980789</v>
      </c>
      <c r="AN43" s="79">
        <f t="shared" si="12"/>
        <v>3.98</v>
      </c>
      <c r="AO43" s="53">
        <f t="shared" si="22"/>
        <v>1.5</v>
      </c>
      <c r="AP43" s="53">
        <f>Silviculture!P47</f>
        <v>1631.190764742812</v>
      </c>
      <c r="AQ43" s="53">
        <f t="shared" si="14"/>
        <v>5.4113122973036356</v>
      </c>
      <c r="AR43" s="53">
        <f t="shared" si="23"/>
        <v>10</v>
      </c>
      <c r="AS43" s="53">
        <f t="shared" si="24"/>
        <v>1</v>
      </c>
      <c r="AT43" s="48">
        <f t="shared" si="17"/>
        <v>7.0080159146430034</v>
      </c>
    </row>
    <row r="44" spans="1:46" x14ac:dyDescent="0.25">
      <c r="A44" s="18">
        <v>35</v>
      </c>
      <c r="B44" s="19" t="s">
        <v>59</v>
      </c>
      <c r="C44" s="20" t="s">
        <v>171</v>
      </c>
      <c r="D44" s="162">
        <v>8654.8306749753519</v>
      </c>
      <c r="E44" s="163">
        <v>0.65</v>
      </c>
      <c r="F44" s="163">
        <v>0.35</v>
      </c>
      <c r="G44" s="164">
        <v>1217.4950256599202</v>
      </c>
      <c r="H44" s="164">
        <v>7437.3356493154297</v>
      </c>
      <c r="I44" s="164">
        <v>2818751.8351910715</v>
      </c>
      <c r="J44" s="164">
        <v>516.33213558083867</v>
      </c>
      <c r="K44" s="164">
        <v>2818235.5030554906</v>
      </c>
      <c r="L44" s="52">
        <f t="shared" ref="L44:L75" si="25">K44*E44</f>
        <v>1831853.0769860689</v>
      </c>
      <c r="M44" s="52">
        <f t="shared" ref="M44:M75" si="26">(K44*F44)</f>
        <v>986382.42606942158</v>
      </c>
      <c r="N44" s="55">
        <f t="shared" ref="N44:N75" si="27">K44/H44</f>
        <v>378.93079402902777</v>
      </c>
      <c r="O44" s="166">
        <v>80</v>
      </c>
      <c r="P44" s="167">
        <v>0</v>
      </c>
      <c r="Q44" s="167">
        <v>20</v>
      </c>
      <c r="R44" s="167">
        <v>0</v>
      </c>
      <c r="S44" s="167">
        <v>0</v>
      </c>
      <c r="T44" s="167">
        <v>0</v>
      </c>
      <c r="U44" s="49">
        <f t="shared" si="3"/>
        <v>30</v>
      </c>
      <c r="V44" s="167">
        <v>0</v>
      </c>
      <c r="W44" s="167">
        <v>30</v>
      </c>
      <c r="X44" s="167">
        <v>60</v>
      </c>
      <c r="Y44" s="167">
        <v>10</v>
      </c>
      <c r="Z44" s="167">
        <v>0</v>
      </c>
      <c r="AA44" s="23">
        <f t="shared" si="4"/>
        <v>57</v>
      </c>
      <c r="AB44" s="49">
        <f t="shared" ref="AB44:AB75" si="28">AA44*1000/AC$7</f>
        <v>7.125</v>
      </c>
      <c r="AC44" s="42">
        <f>Development!H35</f>
        <v>0.87588167866058297</v>
      </c>
      <c r="AD44" s="43">
        <f t="shared" ref="AD44:AD75" si="29">IF(D44&lt;AC$6,0,ROUND((D44/AC$6),0)*AC$5*(AC44))</f>
        <v>788293.51079452469</v>
      </c>
      <c r="AE44" s="2">
        <f t="shared" ref="AE44:AE75" si="30">AD44/K44</f>
        <v>0.27971172385695525</v>
      </c>
      <c r="AF44" s="48">
        <f t="shared" si="18"/>
        <v>7.4047117238569555</v>
      </c>
      <c r="AG44" s="62">
        <f>Hauling!I36</f>
        <v>7.7623016553449995</v>
      </c>
      <c r="AH44" s="62">
        <f>Hauling!J36</f>
        <v>5.4475421396628834</v>
      </c>
      <c r="AI44" s="62">
        <f>Hauling!K36</f>
        <v>12.034031789503926</v>
      </c>
      <c r="AJ44" s="66">
        <f t="shared" si="19"/>
        <v>27.594982384751475</v>
      </c>
      <c r="AK44" s="66">
        <f t="shared" si="20"/>
        <v>23.669570596835232</v>
      </c>
      <c r="AL44" s="66">
        <f t="shared" si="21"/>
        <v>42.780983011686466</v>
      </c>
      <c r="AM44" s="152">
        <f t="shared" ref="AM44:AM75" si="31">((AJ44*L44)+(AK44*M44))/K44</f>
        <v>26.221088258980785</v>
      </c>
      <c r="AN44" s="79">
        <f t="shared" si="12"/>
        <v>3.98</v>
      </c>
      <c r="AO44" s="53">
        <f t="shared" si="22"/>
        <v>1.5</v>
      </c>
      <c r="AP44" s="53">
        <f>Silviculture!P48</f>
        <v>1202.9533644070079</v>
      </c>
      <c r="AQ44" s="53">
        <f t="shared" ref="AQ44:AQ75" si="32">AP44/N44</f>
        <v>3.1745991177345605</v>
      </c>
      <c r="AR44" s="53">
        <f t="shared" si="23"/>
        <v>10</v>
      </c>
      <c r="AS44" s="53">
        <f t="shared" si="24"/>
        <v>1</v>
      </c>
      <c r="AT44" s="48">
        <f t="shared" si="17"/>
        <v>6.2640319280457843</v>
      </c>
    </row>
    <row r="45" spans="1:46" x14ac:dyDescent="0.25">
      <c r="A45" s="18">
        <v>36</v>
      </c>
      <c r="B45" s="19" t="s">
        <v>60</v>
      </c>
      <c r="C45" s="20" t="s">
        <v>171</v>
      </c>
      <c r="D45" s="162">
        <v>15889.052017519223</v>
      </c>
      <c r="E45" s="163">
        <v>0.65</v>
      </c>
      <c r="F45" s="163">
        <v>0.35</v>
      </c>
      <c r="G45" s="162">
        <v>3270.3447959230316</v>
      </c>
      <c r="H45" s="164">
        <v>12618.7072215962</v>
      </c>
      <c r="I45" s="164">
        <v>4538970.4773467509</v>
      </c>
      <c r="J45" s="164">
        <v>14296.31772036063</v>
      </c>
      <c r="K45" s="164">
        <v>4524674.1596263889</v>
      </c>
      <c r="L45" s="52">
        <f t="shared" si="25"/>
        <v>2941038.2037571529</v>
      </c>
      <c r="M45" s="52">
        <f t="shared" si="26"/>
        <v>1583635.955869236</v>
      </c>
      <c r="N45" s="55">
        <f t="shared" si="27"/>
        <v>358.56875670137322</v>
      </c>
      <c r="O45" s="166">
        <v>80</v>
      </c>
      <c r="P45" s="167">
        <v>0</v>
      </c>
      <c r="Q45" s="167">
        <v>20</v>
      </c>
      <c r="R45" s="167">
        <v>0</v>
      </c>
      <c r="S45" s="167">
        <v>0</v>
      </c>
      <c r="T45" s="167">
        <v>0</v>
      </c>
      <c r="U45" s="49">
        <f t="shared" si="3"/>
        <v>30</v>
      </c>
      <c r="V45" s="167">
        <v>0</v>
      </c>
      <c r="W45" s="167">
        <v>30</v>
      </c>
      <c r="X45" s="167">
        <v>60</v>
      </c>
      <c r="Y45" s="167">
        <v>10</v>
      </c>
      <c r="Z45" s="167">
        <v>0</v>
      </c>
      <c r="AA45" s="23">
        <f t="shared" si="4"/>
        <v>57</v>
      </c>
      <c r="AB45" s="49">
        <f t="shared" si="28"/>
        <v>7.125</v>
      </c>
      <c r="AC45" s="42">
        <f>Development!H36</f>
        <v>0.8212554745646311</v>
      </c>
      <c r="AD45" s="43">
        <f t="shared" si="29"/>
        <v>1314008.7593034098</v>
      </c>
      <c r="AE45" s="2">
        <f t="shared" si="30"/>
        <v>0.29040958817063417</v>
      </c>
      <c r="AF45" s="48">
        <f t="shared" si="18"/>
        <v>7.4154095881706343</v>
      </c>
      <c r="AG45" s="62">
        <f>Hauling!I37</f>
        <v>6.9948016553449994</v>
      </c>
      <c r="AH45" s="62">
        <f>Hauling!J37</f>
        <v>4.6800421396628833</v>
      </c>
      <c r="AI45" s="62">
        <f>Hauling!K37</f>
        <v>11.266531789503926</v>
      </c>
      <c r="AJ45" s="66">
        <f t="shared" si="19"/>
        <v>24.866519884751476</v>
      </c>
      <c r="AK45" s="66">
        <f t="shared" si="20"/>
        <v>20.334783096835228</v>
      </c>
      <c r="AL45" s="66">
        <f t="shared" si="21"/>
        <v>40.05252051168646</v>
      </c>
      <c r="AM45" s="152">
        <f t="shared" si="31"/>
        <v>23.28041200898079</v>
      </c>
      <c r="AN45" s="79">
        <f t="shared" si="12"/>
        <v>3.98</v>
      </c>
      <c r="AO45" s="53">
        <f t="shared" si="22"/>
        <v>1.5</v>
      </c>
      <c r="AP45" s="53">
        <f>Silviculture!P49</f>
        <v>1002.7740666085465</v>
      </c>
      <c r="AQ45" s="53">
        <f t="shared" si="32"/>
        <v>2.7966019009394247</v>
      </c>
      <c r="AR45" s="53">
        <f t="shared" si="23"/>
        <v>10</v>
      </c>
      <c r="AS45" s="53">
        <f t="shared" si="24"/>
        <v>1</v>
      </c>
      <c r="AT45" s="48">
        <f t="shared" si="17"/>
        <v>5.9993938798472675</v>
      </c>
    </row>
    <row r="46" spans="1:46" x14ac:dyDescent="0.25">
      <c r="A46" s="18">
        <v>37</v>
      </c>
      <c r="B46" s="19" t="s">
        <v>61</v>
      </c>
      <c r="C46" s="20" t="s">
        <v>171</v>
      </c>
      <c r="D46" s="162">
        <v>15423.962868644559</v>
      </c>
      <c r="E46" s="163">
        <v>0.65</v>
      </c>
      <c r="F46" s="163">
        <v>0.35</v>
      </c>
      <c r="G46" s="164">
        <v>4978.9123976372111</v>
      </c>
      <c r="H46" s="164">
        <v>10445.05047100738</v>
      </c>
      <c r="I46" s="164">
        <v>3345580.5622086339</v>
      </c>
      <c r="J46" s="164">
        <v>37698.835778679189</v>
      </c>
      <c r="K46" s="164">
        <v>3307881.7264299556</v>
      </c>
      <c r="L46" s="52">
        <f t="shared" si="25"/>
        <v>2150123.1221794714</v>
      </c>
      <c r="M46" s="52">
        <f t="shared" si="26"/>
        <v>1157758.6042504844</v>
      </c>
      <c r="N46" s="55">
        <f t="shared" si="27"/>
        <v>316.69370441164796</v>
      </c>
      <c r="O46" s="166">
        <v>80</v>
      </c>
      <c r="P46" s="167">
        <v>0</v>
      </c>
      <c r="Q46" s="167">
        <v>20</v>
      </c>
      <c r="R46" s="167">
        <v>0</v>
      </c>
      <c r="S46" s="167">
        <v>0</v>
      </c>
      <c r="T46" s="167">
        <v>0</v>
      </c>
      <c r="U46" s="49">
        <f t="shared" si="3"/>
        <v>30</v>
      </c>
      <c r="V46" s="167">
        <v>0</v>
      </c>
      <c r="W46" s="167">
        <v>30</v>
      </c>
      <c r="X46" s="167">
        <v>60</v>
      </c>
      <c r="Y46" s="167">
        <v>10</v>
      </c>
      <c r="Z46" s="167">
        <v>0</v>
      </c>
      <c r="AA46" s="23">
        <f t="shared" si="4"/>
        <v>57</v>
      </c>
      <c r="AB46" s="49">
        <f t="shared" si="28"/>
        <v>7.125</v>
      </c>
      <c r="AC46" s="42">
        <f>Development!H37</f>
        <v>0.74725712957373169</v>
      </c>
      <c r="AD46" s="43">
        <f t="shared" si="29"/>
        <v>1120885.6943605975</v>
      </c>
      <c r="AE46" s="2">
        <f t="shared" si="30"/>
        <v>0.33885301442452653</v>
      </c>
      <c r="AF46" s="48">
        <f t="shared" si="18"/>
        <v>7.4638530144245268</v>
      </c>
      <c r="AG46" s="62">
        <f>Hauling!I38</f>
        <v>6.9623670148221226</v>
      </c>
      <c r="AH46" s="62">
        <f>Hauling!J38</f>
        <v>4.7208101135190921</v>
      </c>
      <c r="AI46" s="62">
        <f>Hauling!K38</f>
        <v>11.23409714898105</v>
      </c>
      <c r="AJ46" s="66">
        <f t="shared" si="19"/>
        <v>24.751214737692649</v>
      </c>
      <c r="AK46" s="66">
        <f t="shared" si="20"/>
        <v>20.511919943240457</v>
      </c>
      <c r="AL46" s="66">
        <f t="shared" si="21"/>
        <v>39.937215364627633</v>
      </c>
      <c r="AM46" s="152">
        <f t="shared" si="31"/>
        <v>23.267461559634384</v>
      </c>
      <c r="AN46" s="79">
        <f t="shared" si="12"/>
        <v>3.98</v>
      </c>
      <c r="AO46" s="53">
        <f t="shared" si="22"/>
        <v>1.5</v>
      </c>
      <c r="AP46" s="53">
        <f>Silviculture!P50</f>
        <v>896.07384655346493</v>
      </c>
      <c r="AQ46" s="53">
        <f t="shared" si="32"/>
        <v>2.8294652974494285</v>
      </c>
      <c r="AR46" s="53">
        <f t="shared" si="23"/>
        <v>10</v>
      </c>
      <c r="AS46" s="53">
        <f t="shared" si="24"/>
        <v>1</v>
      </c>
      <c r="AT46" s="48">
        <f t="shared" si="17"/>
        <v>6.0048623897206674</v>
      </c>
    </row>
    <row r="47" spans="1:46" x14ac:dyDescent="0.25">
      <c r="A47" s="18">
        <v>38</v>
      </c>
      <c r="B47" s="19" t="s">
        <v>62</v>
      </c>
      <c r="C47" s="20" t="s">
        <v>171</v>
      </c>
      <c r="D47" s="162">
        <v>4714.2543472330499</v>
      </c>
      <c r="E47" s="163">
        <v>0.65</v>
      </c>
      <c r="F47" s="163">
        <v>0.35</v>
      </c>
      <c r="G47" s="164">
        <v>1420.0074085737992</v>
      </c>
      <c r="H47" s="164">
        <v>3294.246938659252</v>
      </c>
      <c r="I47" s="164">
        <v>954365.73600475932</v>
      </c>
      <c r="J47" s="164">
        <v>24232.705350083961</v>
      </c>
      <c r="K47" s="164">
        <v>930133.03065467509</v>
      </c>
      <c r="L47" s="52">
        <f t="shared" si="25"/>
        <v>604586.46992553887</v>
      </c>
      <c r="M47" s="52">
        <f t="shared" si="26"/>
        <v>325546.56072913628</v>
      </c>
      <c r="N47" s="55">
        <f t="shared" si="27"/>
        <v>282.350730826887</v>
      </c>
      <c r="O47" s="166">
        <v>80</v>
      </c>
      <c r="P47" s="167">
        <v>0</v>
      </c>
      <c r="Q47" s="167">
        <v>20</v>
      </c>
      <c r="R47" s="167">
        <v>0</v>
      </c>
      <c r="S47" s="167">
        <v>0</v>
      </c>
      <c r="T47" s="167">
        <v>0</v>
      </c>
      <c r="U47" s="49">
        <f t="shared" si="3"/>
        <v>30</v>
      </c>
      <c r="V47" s="167">
        <v>0</v>
      </c>
      <c r="W47" s="167">
        <v>30</v>
      </c>
      <c r="X47" s="167">
        <v>60</v>
      </c>
      <c r="Y47" s="167">
        <v>10</v>
      </c>
      <c r="Z47" s="167">
        <v>0</v>
      </c>
      <c r="AA47" s="23">
        <f t="shared" si="4"/>
        <v>57</v>
      </c>
      <c r="AB47" s="49">
        <f t="shared" si="28"/>
        <v>7.125</v>
      </c>
      <c r="AC47" s="42">
        <f>Development!H38</f>
        <v>0.8065514409755723</v>
      </c>
      <c r="AD47" s="43">
        <f t="shared" si="29"/>
        <v>403275.72048778617</v>
      </c>
      <c r="AE47" s="2">
        <f t="shared" si="30"/>
        <v>0.43356778782916688</v>
      </c>
      <c r="AF47" s="48">
        <f t="shared" si="18"/>
        <v>7.5585677878291673</v>
      </c>
      <c r="AG47" s="62">
        <f>Hauling!I39</f>
        <v>5.9673016553449987</v>
      </c>
      <c r="AH47" s="62">
        <f>Hauling!J39</f>
        <v>4.8192088063295504</v>
      </c>
      <c r="AI47" s="62">
        <f>Hauling!K39</f>
        <v>10.239031789503926</v>
      </c>
      <c r="AJ47" s="66">
        <f t="shared" si="19"/>
        <v>21.213757384751474</v>
      </c>
      <c r="AK47" s="66">
        <f t="shared" si="20"/>
        <v>20.939462263501898</v>
      </c>
      <c r="AL47" s="66">
        <f t="shared" si="21"/>
        <v>36.399758011686458</v>
      </c>
      <c r="AM47" s="152">
        <f t="shared" si="31"/>
        <v>21.117754092314126</v>
      </c>
      <c r="AN47" s="79">
        <f t="shared" si="12"/>
        <v>3.98</v>
      </c>
      <c r="AO47" s="53">
        <f t="shared" si="22"/>
        <v>1.5</v>
      </c>
      <c r="AP47" s="53">
        <f>Silviculture!P51</f>
        <v>869.85953342885273</v>
      </c>
      <c r="AQ47" s="53">
        <f t="shared" si="32"/>
        <v>3.0807766315369491</v>
      </c>
      <c r="AR47" s="53">
        <f t="shared" si="23"/>
        <v>10</v>
      </c>
      <c r="AS47" s="53">
        <f t="shared" si="24"/>
        <v>1</v>
      </c>
      <c r="AT47" s="48">
        <f t="shared" si="17"/>
        <v>5.8605678809344193</v>
      </c>
    </row>
    <row r="48" spans="1:46" x14ac:dyDescent="0.25">
      <c r="A48" s="18">
        <v>39</v>
      </c>
      <c r="B48" s="19" t="s">
        <v>63</v>
      </c>
      <c r="C48" s="20" t="s">
        <v>171</v>
      </c>
      <c r="D48" s="162">
        <v>9038.2785331453779</v>
      </c>
      <c r="E48" s="163">
        <v>0.65</v>
      </c>
      <c r="F48" s="163">
        <v>0.35</v>
      </c>
      <c r="G48" s="164">
        <v>1863.5368309805922</v>
      </c>
      <c r="H48" s="164">
        <v>7174.7417021647861</v>
      </c>
      <c r="I48" s="164">
        <v>2380489.283388807</v>
      </c>
      <c r="J48" s="164">
        <v>1621.7936766280907</v>
      </c>
      <c r="K48" s="164">
        <v>2378867.4897121792</v>
      </c>
      <c r="L48" s="52">
        <f t="shared" si="25"/>
        <v>1546263.8683129165</v>
      </c>
      <c r="M48" s="52">
        <f t="shared" si="26"/>
        <v>832603.62139926269</v>
      </c>
      <c r="N48" s="55">
        <f t="shared" si="27"/>
        <v>331.56141202887062</v>
      </c>
      <c r="O48" s="166">
        <v>70</v>
      </c>
      <c r="P48" s="167">
        <v>0</v>
      </c>
      <c r="Q48" s="167">
        <v>30</v>
      </c>
      <c r="R48" s="167">
        <v>0</v>
      </c>
      <c r="S48" s="167">
        <v>0</v>
      </c>
      <c r="T48" s="167">
        <v>0</v>
      </c>
      <c r="U48" s="49">
        <f t="shared" si="3"/>
        <v>31.5</v>
      </c>
      <c r="V48" s="167">
        <v>0</v>
      </c>
      <c r="W48" s="167">
        <v>30</v>
      </c>
      <c r="X48" s="167">
        <v>60</v>
      </c>
      <c r="Y48" s="167">
        <v>10</v>
      </c>
      <c r="Z48" s="167">
        <v>0</v>
      </c>
      <c r="AA48" s="23">
        <f t="shared" si="4"/>
        <v>57</v>
      </c>
      <c r="AB48" s="49">
        <f t="shared" si="28"/>
        <v>7.125</v>
      </c>
      <c r="AC48" s="42">
        <f>Development!H39</f>
        <v>0.84446073994432591</v>
      </c>
      <c r="AD48" s="43">
        <f t="shared" si="29"/>
        <v>760014.6659498933</v>
      </c>
      <c r="AE48" s="2">
        <f t="shared" si="30"/>
        <v>0.3194859189243231</v>
      </c>
      <c r="AF48" s="48">
        <f t="shared" si="18"/>
        <v>7.4444859189243235</v>
      </c>
      <c r="AG48" s="62">
        <f>Hauling!I40</f>
        <v>8.0857778458211893</v>
      </c>
      <c r="AH48" s="62">
        <f>Hauling!J40</f>
        <v>5.7710183301390732</v>
      </c>
      <c r="AI48" s="62">
        <f>Hauling!K40</f>
        <v>12.357507979980117</v>
      </c>
      <c r="AJ48" s="66">
        <f t="shared" si="19"/>
        <v>28.74494024189433</v>
      </c>
      <c r="AK48" s="66">
        <f t="shared" si="20"/>
        <v>25.075074644454276</v>
      </c>
      <c r="AL48" s="66">
        <f t="shared" si="21"/>
        <v>43.930940868829317</v>
      </c>
      <c r="AM48" s="152">
        <f t="shared" si="31"/>
        <v>27.460487282790311</v>
      </c>
      <c r="AN48" s="79">
        <f t="shared" si="12"/>
        <v>3.98</v>
      </c>
      <c r="AO48" s="53">
        <f t="shared" si="22"/>
        <v>1.5</v>
      </c>
      <c r="AP48" s="53">
        <f>Silviculture!P52</f>
        <v>955.50434815390543</v>
      </c>
      <c r="AQ48" s="53">
        <f t="shared" si="32"/>
        <v>2.8818321839898098</v>
      </c>
      <c r="AR48" s="53">
        <f t="shared" si="23"/>
        <v>10</v>
      </c>
      <c r="AS48" s="53">
        <f t="shared" si="24"/>
        <v>1</v>
      </c>
      <c r="AT48" s="48">
        <f t="shared" si="17"/>
        <v>6.4629444308563553</v>
      </c>
    </row>
    <row r="49" spans="1:46" x14ac:dyDescent="0.25">
      <c r="A49" s="18">
        <v>40</v>
      </c>
      <c r="B49" s="19" t="s">
        <v>64</v>
      </c>
      <c r="C49" s="20" t="s">
        <v>171</v>
      </c>
      <c r="D49" s="162">
        <v>5003.2008877697635</v>
      </c>
      <c r="E49" s="163">
        <v>0.65</v>
      </c>
      <c r="F49" s="163">
        <v>0.35</v>
      </c>
      <c r="G49" s="164">
        <v>858.71837797884893</v>
      </c>
      <c r="H49" s="164">
        <v>4144.4825097909124</v>
      </c>
      <c r="I49" s="164">
        <v>1170389.1349841047</v>
      </c>
      <c r="J49" s="164">
        <v>11826.580554478387</v>
      </c>
      <c r="K49" s="164">
        <v>1158562.5544296261</v>
      </c>
      <c r="L49" s="52">
        <f t="shared" si="25"/>
        <v>753065.66037925694</v>
      </c>
      <c r="M49" s="52">
        <f t="shared" si="26"/>
        <v>405496.8940503691</v>
      </c>
      <c r="N49" s="55">
        <f t="shared" si="27"/>
        <v>279.54335714836327</v>
      </c>
      <c r="O49" s="166">
        <v>40</v>
      </c>
      <c r="P49" s="167">
        <v>0</v>
      </c>
      <c r="Q49" s="167">
        <v>60</v>
      </c>
      <c r="R49" s="167">
        <v>0</v>
      </c>
      <c r="S49" s="167">
        <v>0</v>
      </c>
      <c r="T49" s="167">
        <v>0</v>
      </c>
      <c r="U49" s="49">
        <f t="shared" si="3"/>
        <v>36</v>
      </c>
      <c r="V49" s="167">
        <v>0</v>
      </c>
      <c r="W49" s="167">
        <v>20</v>
      </c>
      <c r="X49" s="167">
        <v>60</v>
      </c>
      <c r="Y49" s="167">
        <v>20</v>
      </c>
      <c r="Z49" s="167">
        <v>0</v>
      </c>
      <c r="AA49" s="23">
        <f t="shared" si="4"/>
        <v>62</v>
      </c>
      <c r="AB49" s="49">
        <f t="shared" si="28"/>
        <v>7.75</v>
      </c>
      <c r="AC49" s="42">
        <f>Development!H40</f>
        <v>0.84515928360126269</v>
      </c>
      <c r="AD49" s="43">
        <f t="shared" si="29"/>
        <v>422579.64180063136</v>
      </c>
      <c r="AE49" s="2">
        <f t="shared" si="30"/>
        <v>0.36474477807430283</v>
      </c>
      <c r="AF49" s="48">
        <f t="shared" si="18"/>
        <v>8.1147447780743036</v>
      </c>
      <c r="AG49" s="62">
        <f>Hauling!I41</f>
        <v>6.9297917637917639</v>
      </c>
      <c r="AH49" s="62">
        <f>Hauling!J41</f>
        <v>7.7104446946242611</v>
      </c>
      <c r="AI49" s="62">
        <f>Hauling!K41</f>
        <v>11.201521897950691</v>
      </c>
      <c r="AJ49" s="66">
        <f t="shared" si="19"/>
        <v>24.635409720279721</v>
      </c>
      <c r="AK49" s="66">
        <f t="shared" si="20"/>
        <v>33.501882198142418</v>
      </c>
      <c r="AL49" s="66">
        <f t="shared" si="21"/>
        <v>39.821410347214709</v>
      </c>
      <c r="AM49" s="152">
        <f t="shared" si="31"/>
        <v>27.738675087531661</v>
      </c>
      <c r="AN49" s="79">
        <f t="shared" si="12"/>
        <v>3.98</v>
      </c>
      <c r="AO49" s="53">
        <f t="shared" si="22"/>
        <v>1.5</v>
      </c>
      <c r="AP49" s="53">
        <f>Silviculture!P53</f>
        <v>818.6322743553377</v>
      </c>
      <c r="AQ49" s="53">
        <f t="shared" si="32"/>
        <v>2.9284626281455917</v>
      </c>
      <c r="AR49" s="53">
        <f t="shared" si="23"/>
        <v>10</v>
      </c>
      <c r="AS49" s="53">
        <f t="shared" si="24"/>
        <v>1</v>
      </c>
      <c r="AT49" s="48">
        <f t="shared" si="17"/>
        <v>6.902550599500124</v>
      </c>
    </row>
    <row r="50" spans="1:46" x14ac:dyDescent="0.25">
      <c r="A50" s="18">
        <v>41</v>
      </c>
      <c r="B50" s="19" t="s">
        <v>65</v>
      </c>
      <c r="C50" s="20" t="s">
        <v>171</v>
      </c>
      <c r="D50" s="162">
        <v>6536.0075254845824</v>
      </c>
      <c r="E50" s="163">
        <v>0.65</v>
      </c>
      <c r="F50" s="163">
        <v>0.35</v>
      </c>
      <c r="G50" s="164">
        <v>1461.551025785782</v>
      </c>
      <c r="H50" s="164">
        <v>5074.4564996987992</v>
      </c>
      <c r="I50" s="164">
        <v>1967500.7870650196</v>
      </c>
      <c r="J50" s="164">
        <v>23783.099276779347</v>
      </c>
      <c r="K50" s="164">
        <v>1943717.6877882401</v>
      </c>
      <c r="L50" s="52">
        <f t="shared" si="25"/>
        <v>1263416.4970623562</v>
      </c>
      <c r="M50" s="52">
        <f t="shared" si="26"/>
        <v>680301.19072588405</v>
      </c>
      <c r="N50" s="55">
        <f t="shared" si="27"/>
        <v>383.03958027891497</v>
      </c>
      <c r="O50" s="166">
        <v>60</v>
      </c>
      <c r="P50" s="167">
        <v>0</v>
      </c>
      <c r="Q50" s="167">
        <v>40</v>
      </c>
      <c r="R50" s="167">
        <v>0</v>
      </c>
      <c r="S50" s="167">
        <v>0</v>
      </c>
      <c r="T50" s="167">
        <v>0</v>
      </c>
      <c r="U50" s="49">
        <f t="shared" si="3"/>
        <v>33</v>
      </c>
      <c r="V50" s="167">
        <v>0</v>
      </c>
      <c r="W50" s="167">
        <v>20</v>
      </c>
      <c r="X50" s="167">
        <v>60</v>
      </c>
      <c r="Y50" s="167">
        <v>20</v>
      </c>
      <c r="Z50" s="167">
        <v>0</v>
      </c>
      <c r="AA50" s="23">
        <f t="shared" si="4"/>
        <v>62</v>
      </c>
      <c r="AB50" s="49">
        <f t="shared" si="28"/>
        <v>7.75</v>
      </c>
      <c r="AC50" s="42">
        <f>Development!H41</f>
        <v>0.82227610164538545</v>
      </c>
      <c r="AD50" s="43">
        <f t="shared" si="29"/>
        <v>575593.27115176979</v>
      </c>
      <c r="AE50" s="2">
        <f t="shared" si="30"/>
        <v>0.29613007833804217</v>
      </c>
      <c r="AF50" s="48">
        <f t="shared" si="18"/>
        <v>8.0461300783380416</v>
      </c>
      <c r="AG50" s="62">
        <f>Hauling!I42</f>
        <v>6.9297917637917639</v>
      </c>
      <c r="AH50" s="62">
        <f>Hauling!J42</f>
        <v>7.7104446946242611</v>
      </c>
      <c r="AI50" s="62">
        <f>Hauling!K42</f>
        <v>11.201521897950691</v>
      </c>
      <c r="AJ50" s="66">
        <f t="shared" si="19"/>
        <v>24.635409720279721</v>
      </c>
      <c r="AK50" s="66">
        <f t="shared" si="20"/>
        <v>33.501882198142418</v>
      </c>
      <c r="AL50" s="66">
        <f t="shared" si="21"/>
        <v>39.821410347214709</v>
      </c>
      <c r="AM50" s="152">
        <f t="shared" si="31"/>
        <v>27.738675087531664</v>
      </c>
      <c r="AN50" s="79">
        <f t="shared" si="12"/>
        <v>3.98</v>
      </c>
      <c r="AO50" s="53">
        <f t="shared" si="22"/>
        <v>1.5</v>
      </c>
      <c r="AP50" s="53">
        <f>Silviculture!P54</f>
        <v>820.37077338643167</v>
      </c>
      <c r="AQ50" s="53">
        <f t="shared" si="32"/>
        <v>2.1417389106083204</v>
      </c>
      <c r="AR50" s="53">
        <f t="shared" si="23"/>
        <v>10</v>
      </c>
      <c r="AS50" s="53">
        <f t="shared" si="24"/>
        <v>1</v>
      </c>
      <c r="AT50" s="48">
        <f t="shared" si="17"/>
        <v>6.594123526118242</v>
      </c>
    </row>
    <row r="51" spans="1:46" x14ac:dyDescent="0.25">
      <c r="A51" s="18">
        <v>42</v>
      </c>
      <c r="B51" s="19" t="s">
        <v>66</v>
      </c>
      <c r="C51" s="20" t="s">
        <v>171</v>
      </c>
      <c r="D51" s="162">
        <v>3747.5839839252926</v>
      </c>
      <c r="E51" s="163">
        <v>0.65</v>
      </c>
      <c r="F51" s="163">
        <v>0.35</v>
      </c>
      <c r="G51" s="164">
        <v>1186.6860602963577</v>
      </c>
      <c r="H51" s="164">
        <v>2560.8979236289356</v>
      </c>
      <c r="I51" s="164">
        <v>1010628.0726419647</v>
      </c>
      <c r="J51" s="164">
        <v>10619.638298365378</v>
      </c>
      <c r="K51" s="164">
        <v>1000008.4343435992</v>
      </c>
      <c r="L51" s="52">
        <f t="shared" si="25"/>
        <v>650005.48232333956</v>
      </c>
      <c r="M51" s="52">
        <f t="shared" si="26"/>
        <v>350002.95202025969</v>
      </c>
      <c r="N51" s="55">
        <f t="shared" si="27"/>
        <v>390.49132927818198</v>
      </c>
      <c r="O51" s="166">
        <v>50</v>
      </c>
      <c r="P51" s="167">
        <v>0</v>
      </c>
      <c r="Q51" s="167">
        <v>50</v>
      </c>
      <c r="R51" s="167">
        <v>0</v>
      </c>
      <c r="S51" s="167">
        <v>0</v>
      </c>
      <c r="T51" s="167">
        <v>0</v>
      </c>
      <c r="U51" s="49">
        <f t="shared" si="3"/>
        <v>34.5</v>
      </c>
      <c r="V51" s="167">
        <v>10</v>
      </c>
      <c r="W51" s="167">
        <v>30</v>
      </c>
      <c r="X51" s="167">
        <v>40</v>
      </c>
      <c r="Y51" s="167">
        <v>20</v>
      </c>
      <c r="Z51" s="167">
        <v>0</v>
      </c>
      <c r="AA51" s="23">
        <f t="shared" si="4"/>
        <v>56</v>
      </c>
      <c r="AB51" s="49">
        <f t="shared" si="28"/>
        <v>7</v>
      </c>
      <c r="AC51" s="42">
        <f>Development!H42</f>
        <v>0.74568992422254399</v>
      </c>
      <c r="AD51" s="43">
        <f t="shared" si="29"/>
        <v>298275.96968901757</v>
      </c>
      <c r="AE51" s="2">
        <f t="shared" si="30"/>
        <v>0.29827345394822041</v>
      </c>
      <c r="AF51" s="48">
        <f t="shared" si="18"/>
        <v>7.2982734539482204</v>
      </c>
      <c r="AG51" s="62">
        <f>Hauling!I43</f>
        <v>6.9297917637917639</v>
      </c>
      <c r="AH51" s="62">
        <f>Hauling!J43</f>
        <v>7.7104446946242611</v>
      </c>
      <c r="AI51" s="62">
        <f>Hauling!K43</f>
        <v>11.201521897950691</v>
      </c>
      <c r="AJ51" s="66">
        <f t="shared" si="19"/>
        <v>24.635409720279721</v>
      </c>
      <c r="AK51" s="66">
        <f t="shared" si="20"/>
        <v>33.501882198142418</v>
      </c>
      <c r="AL51" s="66">
        <f t="shared" si="21"/>
        <v>39.821410347214709</v>
      </c>
      <c r="AM51" s="152">
        <f t="shared" si="31"/>
        <v>27.738675087531664</v>
      </c>
      <c r="AN51" s="79">
        <f t="shared" si="12"/>
        <v>3.98</v>
      </c>
      <c r="AO51" s="53">
        <f t="shared" si="22"/>
        <v>1.5</v>
      </c>
      <c r="AP51" s="53">
        <f>Silviculture!P55</f>
        <v>691.62211125671229</v>
      </c>
      <c r="AQ51" s="53">
        <f t="shared" si="32"/>
        <v>1.7711586900922143</v>
      </c>
      <c r="AR51" s="53">
        <f t="shared" si="23"/>
        <v>10</v>
      </c>
      <c r="AS51" s="53">
        <f t="shared" si="24"/>
        <v>1</v>
      </c>
      <c r="AT51" s="48">
        <f t="shared" si="17"/>
        <v>6.6246485785257692</v>
      </c>
    </row>
    <row r="52" spans="1:46" x14ac:dyDescent="0.25">
      <c r="A52" s="18">
        <v>43</v>
      </c>
      <c r="B52" s="19" t="s">
        <v>67</v>
      </c>
      <c r="C52" s="20" t="s">
        <v>172</v>
      </c>
      <c r="D52" s="162">
        <v>5620.2679914968921</v>
      </c>
      <c r="E52" s="163">
        <v>0.55000000000000004</v>
      </c>
      <c r="F52" s="163">
        <v>0.44999999999999996</v>
      </c>
      <c r="G52" s="164">
        <v>1375.7437900895002</v>
      </c>
      <c r="H52" s="164">
        <v>4244.524201407391</v>
      </c>
      <c r="I52" s="164">
        <v>1951922.713350042</v>
      </c>
      <c r="J52" s="164">
        <v>39535.594341343545</v>
      </c>
      <c r="K52" s="164">
        <v>1912387.1190086992</v>
      </c>
      <c r="L52" s="52">
        <f t="shared" si="25"/>
        <v>1051812.9154547846</v>
      </c>
      <c r="M52" s="52">
        <f t="shared" si="26"/>
        <v>860574.20355391456</v>
      </c>
      <c r="N52" s="55">
        <f t="shared" si="27"/>
        <v>450.55394392016746</v>
      </c>
      <c r="O52" s="166">
        <v>30</v>
      </c>
      <c r="P52" s="167">
        <v>0</v>
      </c>
      <c r="Q52" s="167">
        <v>60</v>
      </c>
      <c r="R52" s="167">
        <v>0</v>
      </c>
      <c r="S52" s="167">
        <v>0</v>
      </c>
      <c r="T52" s="167">
        <v>10</v>
      </c>
      <c r="U52" s="49">
        <f t="shared" si="3"/>
        <v>46.3</v>
      </c>
      <c r="V52" s="167">
        <v>0</v>
      </c>
      <c r="W52" s="167">
        <v>30</v>
      </c>
      <c r="X52" s="167">
        <v>40</v>
      </c>
      <c r="Y52" s="167">
        <v>30</v>
      </c>
      <c r="Z52" s="167">
        <v>0</v>
      </c>
      <c r="AA52" s="23">
        <f t="shared" si="4"/>
        <v>63</v>
      </c>
      <c r="AB52" s="49">
        <f t="shared" si="28"/>
        <v>7.875</v>
      </c>
      <c r="AC52" s="42">
        <f>Development!H43</f>
        <v>0.85546035405602394</v>
      </c>
      <c r="AD52" s="43">
        <f t="shared" si="29"/>
        <v>513276.21243361436</v>
      </c>
      <c r="AE52" s="2">
        <f t="shared" si="30"/>
        <v>0.26839556036106071</v>
      </c>
      <c r="AF52" s="48">
        <f t="shared" si="18"/>
        <v>8.1433955603610606</v>
      </c>
      <c r="AG52" s="62">
        <f>Hauling!I44</f>
        <v>6.039887001887001</v>
      </c>
      <c r="AH52" s="62">
        <f>Hauling!J44</f>
        <v>6.755630841810409</v>
      </c>
      <c r="AI52" s="62">
        <f>Hauling!K44</f>
        <v>10.311617136045928</v>
      </c>
      <c r="AJ52" s="66">
        <f t="shared" si="19"/>
        <v>21.471798291708289</v>
      </c>
      <c r="AK52" s="66">
        <f t="shared" si="20"/>
        <v>29.353216007666234</v>
      </c>
      <c r="AL52" s="66">
        <f t="shared" si="21"/>
        <v>36.65779891864328</v>
      </c>
      <c r="AM52" s="152">
        <f t="shared" si="31"/>
        <v>25.018436263889363</v>
      </c>
      <c r="AN52" s="79">
        <f t="shared" si="12"/>
        <v>3.98</v>
      </c>
      <c r="AO52" s="53">
        <f t="shared" si="22"/>
        <v>1.5</v>
      </c>
      <c r="AP52" s="53">
        <f>Silviculture!P56</f>
        <v>874.62022284271529</v>
      </c>
      <c r="AQ52" s="53">
        <f t="shared" si="32"/>
        <v>1.9412108908266201</v>
      </c>
      <c r="AR52" s="53">
        <f t="shared" si="23"/>
        <v>10</v>
      </c>
      <c r="AS52" s="53">
        <f t="shared" si="24"/>
        <v>1</v>
      </c>
      <c r="AT52" s="48">
        <f t="shared" si="17"/>
        <v>7.4322434172061644</v>
      </c>
    </row>
    <row r="53" spans="1:46" x14ac:dyDescent="0.25">
      <c r="A53" s="18">
        <v>44</v>
      </c>
      <c r="B53" s="19" t="s">
        <v>68</v>
      </c>
      <c r="C53" s="20" t="s">
        <v>172</v>
      </c>
      <c r="D53" s="162">
        <v>8595.8997208849742</v>
      </c>
      <c r="E53" s="163">
        <v>0.6</v>
      </c>
      <c r="F53" s="163">
        <v>0.4</v>
      </c>
      <c r="G53" s="164">
        <v>807.51836658734248</v>
      </c>
      <c r="H53" s="164">
        <v>7788.3813542976568</v>
      </c>
      <c r="I53" s="164">
        <v>4152728.2833963661</v>
      </c>
      <c r="J53" s="164">
        <v>6255.4978577757565</v>
      </c>
      <c r="K53" s="164">
        <v>4146472.7855385919</v>
      </c>
      <c r="L53" s="52">
        <f t="shared" si="25"/>
        <v>2487883.6713231551</v>
      </c>
      <c r="M53" s="52">
        <f t="shared" si="26"/>
        <v>1658589.1142154369</v>
      </c>
      <c r="N53" s="55">
        <f t="shared" si="27"/>
        <v>532.39211036456936</v>
      </c>
      <c r="O53" s="166">
        <v>30</v>
      </c>
      <c r="P53" s="167">
        <v>0</v>
      </c>
      <c r="Q53" s="167">
        <v>60</v>
      </c>
      <c r="R53" s="167">
        <v>0</v>
      </c>
      <c r="S53" s="167">
        <v>0</v>
      </c>
      <c r="T53" s="167">
        <v>10</v>
      </c>
      <c r="U53" s="49">
        <f t="shared" si="3"/>
        <v>46.3</v>
      </c>
      <c r="V53" s="167">
        <v>0</v>
      </c>
      <c r="W53" s="167">
        <v>30</v>
      </c>
      <c r="X53" s="167">
        <v>50</v>
      </c>
      <c r="Y53" s="167">
        <v>20</v>
      </c>
      <c r="Z53" s="167">
        <v>0</v>
      </c>
      <c r="AA53" s="23">
        <f t="shared" si="4"/>
        <v>60</v>
      </c>
      <c r="AB53" s="49">
        <f t="shared" si="28"/>
        <v>7.5</v>
      </c>
      <c r="AC53" s="42">
        <f>Development!H44</f>
        <v>0.95659239444019861</v>
      </c>
      <c r="AD53" s="43">
        <f t="shared" si="29"/>
        <v>860933.1549961787</v>
      </c>
      <c r="AE53" s="2">
        <f t="shared" si="30"/>
        <v>0.20763024370949795</v>
      </c>
      <c r="AF53" s="48">
        <f t="shared" si="18"/>
        <v>7.7076302437094979</v>
      </c>
      <c r="AG53" s="62">
        <f>Hauling!I45</f>
        <v>7.2765734265734263</v>
      </c>
      <c r="AH53" s="62">
        <f>Hauling!J45</f>
        <v>9.2231329503829507</v>
      </c>
      <c r="AI53" s="62">
        <f>Hauling!K45</f>
        <v>11.548303560732354</v>
      </c>
      <c r="AJ53" s="66">
        <f t="shared" si="19"/>
        <v>25.868218531468532</v>
      </c>
      <c r="AK53" s="66">
        <f t="shared" si="20"/>
        <v>40.074512669413927</v>
      </c>
      <c r="AL53" s="66">
        <f t="shared" si="21"/>
        <v>41.054219158403519</v>
      </c>
      <c r="AM53" s="152">
        <f t="shared" si="31"/>
        <v>31.550736186646692</v>
      </c>
      <c r="AN53" s="79">
        <f t="shared" si="12"/>
        <v>3.98</v>
      </c>
      <c r="AO53" s="53">
        <f t="shared" si="22"/>
        <v>1.5</v>
      </c>
      <c r="AP53" s="53">
        <f>Silviculture!P57</f>
        <v>1065.0252959007648</v>
      </c>
      <c r="AQ53" s="53">
        <f t="shared" si="32"/>
        <v>2.0004528150716978</v>
      </c>
      <c r="AR53" s="53">
        <f t="shared" si="23"/>
        <v>10</v>
      </c>
      <c r="AS53" s="53">
        <f t="shared" si="24"/>
        <v>1</v>
      </c>
      <c r="AT53" s="48">
        <f t="shared" si="17"/>
        <v>7.924705539634231</v>
      </c>
    </row>
    <row r="54" spans="1:46" x14ac:dyDescent="0.25">
      <c r="A54" s="18">
        <v>45</v>
      </c>
      <c r="B54" s="19" t="s">
        <v>69</v>
      </c>
      <c r="C54" s="20" t="s">
        <v>172</v>
      </c>
      <c r="D54" s="162">
        <v>4909.8900189503893</v>
      </c>
      <c r="E54" s="163">
        <v>0.6</v>
      </c>
      <c r="F54" s="163">
        <v>0.4</v>
      </c>
      <c r="G54" s="164">
        <v>2477.7528049968232</v>
      </c>
      <c r="H54" s="164">
        <v>2432.137213953577</v>
      </c>
      <c r="I54" s="164">
        <v>1524654.8732601588</v>
      </c>
      <c r="J54" s="164">
        <v>48025.613793128541</v>
      </c>
      <c r="K54" s="164">
        <v>1476629.2594670297</v>
      </c>
      <c r="L54" s="52">
        <f t="shared" si="25"/>
        <v>885977.5556802178</v>
      </c>
      <c r="M54" s="52">
        <f t="shared" si="26"/>
        <v>590651.70378681191</v>
      </c>
      <c r="N54" s="55">
        <f t="shared" si="27"/>
        <v>607.1323817568192</v>
      </c>
      <c r="O54" s="166">
        <v>40</v>
      </c>
      <c r="P54" s="167">
        <v>0</v>
      </c>
      <c r="Q54" s="167">
        <v>50</v>
      </c>
      <c r="R54" s="167">
        <v>0</v>
      </c>
      <c r="S54" s="167">
        <v>0</v>
      </c>
      <c r="T54" s="167">
        <v>10</v>
      </c>
      <c r="U54" s="49">
        <f t="shared" si="3"/>
        <v>44.8</v>
      </c>
      <c r="V54" s="167">
        <v>0</v>
      </c>
      <c r="W54" s="167">
        <v>20</v>
      </c>
      <c r="X54" s="167">
        <v>60</v>
      </c>
      <c r="Y54" s="167">
        <v>10</v>
      </c>
      <c r="Z54" s="167">
        <v>10</v>
      </c>
      <c r="AA54" s="23">
        <f t="shared" si="4"/>
        <v>65</v>
      </c>
      <c r="AB54" s="49">
        <f t="shared" si="28"/>
        <v>8.125</v>
      </c>
      <c r="AC54" s="42">
        <f>Development!H45</f>
        <v>0.68816890199463665</v>
      </c>
      <c r="AD54" s="43">
        <f t="shared" si="29"/>
        <v>344084.45099731832</v>
      </c>
      <c r="AE54" s="2">
        <f t="shared" si="30"/>
        <v>0.23302020381304861</v>
      </c>
      <c r="AF54" s="48">
        <f t="shared" si="18"/>
        <v>8.358020203813048</v>
      </c>
      <c r="AG54" s="62">
        <f>Hauling!I46</f>
        <v>5.076573426573427</v>
      </c>
      <c r="AH54" s="62">
        <f>Hauling!J46</f>
        <v>7.0231329503829496</v>
      </c>
      <c r="AI54" s="62">
        <f>Hauling!K46</f>
        <v>9.3483035607323544</v>
      </c>
      <c r="AJ54" s="66">
        <f t="shared" si="19"/>
        <v>18.047218531468534</v>
      </c>
      <c r="AK54" s="66">
        <f t="shared" si="20"/>
        <v>30.515512669413919</v>
      </c>
      <c r="AL54" s="66">
        <f t="shared" si="21"/>
        <v>33.233219158403521</v>
      </c>
      <c r="AM54" s="152">
        <f t="shared" si="31"/>
        <v>23.03453618664669</v>
      </c>
      <c r="AN54" s="79">
        <f t="shared" si="12"/>
        <v>3.98</v>
      </c>
      <c r="AO54" s="53">
        <f t="shared" si="22"/>
        <v>1.5</v>
      </c>
      <c r="AP54" s="53">
        <f>Silviculture!P58</f>
        <v>685.23523096712108</v>
      </c>
      <c r="AQ54" s="53">
        <f t="shared" si="32"/>
        <v>1.1286422064728301</v>
      </c>
      <c r="AR54" s="53">
        <f t="shared" si="23"/>
        <v>10</v>
      </c>
      <c r="AS54" s="53">
        <f t="shared" si="24"/>
        <v>1</v>
      </c>
      <c r="AT54" s="48">
        <f t="shared" si="17"/>
        <v>7.1056958877546066</v>
      </c>
    </row>
    <row r="55" spans="1:46" x14ac:dyDescent="0.25">
      <c r="A55" s="18">
        <v>46</v>
      </c>
      <c r="B55" s="19" t="s">
        <v>70</v>
      </c>
      <c r="C55" s="20" t="s">
        <v>172</v>
      </c>
      <c r="D55" s="162">
        <v>10547.742660580951</v>
      </c>
      <c r="E55" s="163">
        <v>0.55000000000000004</v>
      </c>
      <c r="F55" s="163">
        <v>0.44999999999999996</v>
      </c>
      <c r="G55" s="164">
        <v>4232.1177892256255</v>
      </c>
      <c r="H55" s="164">
        <v>6315.6248713553559</v>
      </c>
      <c r="I55" s="164">
        <v>2654136.732506589</v>
      </c>
      <c r="J55" s="164">
        <v>107273.29408542575</v>
      </c>
      <c r="K55" s="164">
        <v>2546863.4384211586</v>
      </c>
      <c r="L55" s="52">
        <f t="shared" si="25"/>
        <v>1400774.8911316374</v>
      </c>
      <c r="M55" s="52">
        <f t="shared" si="26"/>
        <v>1146088.5472895212</v>
      </c>
      <c r="N55" s="55">
        <f t="shared" si="27"/>
        <v>403.26388762773246</v>
      </c>
      <c r="O55" s="166">
        <v>40</v>
      </c>
      <c r="P55" s="167">
        <v>0</v>
      </c>
      <c r="Q55" s="167">
        <v>50</v>
      </c>
      <c r="R55" s="167">
        <v>0</v>
      </c>
      <c r="S55" s="167">
        <v>0</v>
      </c>
      <c r="T55" s="167">
        <v>10</v>
      </c>
      <c r="U55" s="49">
        <f t="shared" si="3"/>
        <v>44.8</v>
      </c>
      <c r="V55" s="167">
        <v>0</v>
      </c>
      <c r="W55" s="167">
        <v>20</v>
      </c>
      <c r="X55" s="167">
        <v>60</v>
      </c>
      <c r="Y55" s="167">
        <v>10</v>
      </c>
      <c r="Z55" s="167">
        <v>10</v>
      </c>
      <c r="AA55" s="23">
        <f t="shared" si="4"/>
        <v>65</v>
      </c>
      <c r="AB55" s="49">
        <f t="shared" si="28"/>
        <v>8.125</v>
      </c>
      <c r="AC55" s="42">
        <f>Development!H46</f>
        <v>0.81090105131409418</v>
      </c>
      <c r="AD55" s="43">
        <f t="shared" si="29"/>
        <v>891991.15644550358</v>
      </c>
      <c r="AE55" s="2">
        <f t="shared" si="30"/>
        <v>0.35023124639869313</v>
      </c>
      <c r="AF55" s="48">
        <f t="shared" si="18"/>
        <v>8.4752312463986925</v>
      </c>
      <c r="AG55" s="62">
        <f>Hauling!I47</f>
        <v>4.5384475524475514</v>
      </c>
      <c r="AH55" s="62">
        <f>Hauling!J47</f>
        <v>7.9438122159917839</v>
      </c>
      <c r="AI55" s="62">
        <f>Hauling!K47</f>
        <v>8.8101776866064778</v>
      </c>
      <c r="AJ55" s="66">
        <f t="shared" si="19"/>
        <v>16.134181048951046</v>
      </c>
      <c r="AK55" s="66">
        <f t="shared" si="20"/>
        <v>34.515864078484306</v>
      </c>
      <c r="AL55" s="66">
        <f t="shared" si="21"/>
        <v>31.320181675886033</v>
      </c>
      <c r="AM55" s="152">
        <f t="shared" si="31"/>
        <v>24.40593841224101</v>
      </c>
      <c r="AN55" s="79">
        <f t="shared" si="12"/>
        <v>3.98</v>
      </c>
      <c r="AO55" s="53">
        <f t="shared" si="22"/>
        <v>1.5</v>
      </c>
      <c r="AP55" s="53">
        <f>Silviculture!P59</f>
        <v>900.61334280360813</v>
      </c>
      <c r="AQ55" s="53">
        <f t="shared" si="32"/>
        <v>2.2333101733994019</v>
      </c>
      <c r="AR55" s="53">
        <f t="shared" si="23"/>
        <v>10</v>
      </c>
      <c r="AS55" s="53">
        <f t="shared" si="24"/>
        <v>1</v>
      </c>
      <c r="AT55" s="48">
        <f t="shared" si="17"/>
        <v>7.3131583865631287</v>
      </c>
    </row>
    <row r="56" spans="1:46" x14ac:dyDescent="0.25">
      <c r="A56" s="18">
        <v>47</v>
      </c>
      <c r="B56" s="19" t="s">
        <v>71</v>
      </c>
      <c r="C56" s="20" t="s">
        <v>171</v>
      </c>
      <c r="D56" s="162">
        <v>14532.068428327308</v>
      </c>
      <c r="E56" s="163">
        <v>0.5</v>
      </c>
      <c r="F56" s="163">
        <v>0.5</v>
      </c>
      <c r="G56" s="164">
        <v>4488.2410290090684</v>
      </c>
      <c r="H56" s="164">
        <v>10043.827399318243</v>
      </c>
      <c r="I56" s="164">
        <v>3220230.5078762053</v>
      </c>
      <c r="J56" s="164">
        <v>111036.9478755632</v>
      </c>
      <c r="K56" s="164">
        <v>3109193.5600006403</v>
      </c>
      <c r="L56" s="52">
        <f t="shared" si="25"/>
        <v>1554596.7800003202</v>
      </c>
      <c r="M56" s="52">
        <f t="shared" si="26"/>
        <v>1554596.7800003202</v>
      </c>
      <c r="N56" s="55">
        <f t="shared" si="27"/>
        <v>309.56262352852525</v>
      </c>
      <c r="O56" s="166">
        <v>50</v>
      </c>
      <c r="P56" s="167">
        <v>0</v>
      </c>
      <c r="Q56" s="167">
        <v>40</v>
      </c>
      <c r="R56" s="167">
        <v>0</v>
      </c>
      <c r="S56" s="167">
        <v>0</v>
      </c>
      <c r="T56" s="167">
        <v>10</v>
      </c>
      <c r="U56" s="49">
        <f t="shared" si="3"/>
        <v>43.3</v>
      </c>
      <c r="V56" s="167">
        <v>0</v>
      </c>
      <c r="W56" s="167">
        <v>20</v>
      </c>
      <c r="X56" s="167">
        <v>60</v>
      </c>
      <c r="Y56" s="167">
        <v>10</v>
      </c>
      <c r="Z56" s="167">
        <v>10</v>
      </c>
      <c r="AA56" s="23">
        <f t="shared" si="4"/>
        <v>65</v>
      </c>
      <c r="AB56" s="49">
        <f t="shared" si="28"/>
        <v>8.125</v>
      </c>
      <c r="AC56" s="42">
        <f>Development!H47</f>
        <v>0.79614092533410219</v>
      </c>
      <c r="AD56" s="43">
        <f t="shared" si="29"/>
        <v>1194211.3880011532</v>
      </c>
      <c r="AE56" s="2">
        <f t="shared" si="30"/>
        <v>0.38409039673969586</v>
      </c>
      <c r="AF56" s="48">
        <f t="shared" si="18"/>
        <v>8.5090903967396958</v>
      </c>
      <c r="AG56" s="62">
        <f>Hauling!I48</f>
        <v>5.1487614607614605</v>
      </c>
      <c r="AH56" s="62">
        <f>Hauling!J48</f>
        <v>7.2090507552303214</v>
      </c>
      <c r="AI56" s="62">
        <f>Hauling!K48</f>
        <v>9.4204915949203869</v>
      </c>
      <c r="AJ56" s="66">
        <f t="shared" si="19"/>
        <v>18.303846993006992</v>
      </c>
      <c r="AK56" s="66">
        <f t="shared" si="20"/>
        <v>31.323325531475753</v>
      </c>
      <c r="AL56" s="66">
        <f t="shared" si="21"/>
        <v>33.489847619941983</v>
      </c>
      <c r="AM56" s="152">
        <f t="shared" si="31"/>
        <v>24.813586262241373</v>
      </c>
      <c r="AN56" s="79">
        <f t="shared" si="12"/>
        <v>3.98</v>
      </c>
      <c r="AO56" s="53">
        <f t="shared" si="22"/>
        <v>1.5</v>
      </c>
      <c r="AP56" s="53">
        <f>Silviculture!P60</f>
        <v>970.31118821248492</v>
      </c>
      <c r="AQ56" s="53">
        <f t="shared" si="32"/>
        <v>3.1344584729011178</v>
      </c>
      <c r="AR56" s="53">
        <f t="shared" si="23"/>
        <v>10</v>
      </c>
      <c r="AS56" s="53">
        <f t="shared" si="24"/>
        <v>1</v>
      </c>
      <c r="AT56" s="48">
        <f t="shared" si="17"/>
        <v>7.3005708105505747</v>
      </c>
    </row>
    <row r="57" spans="1:46" x14ac:dyDescent="0.25">
      <c r="A57" s="18">
        <v>48</v>
      </c>
      <c r="B57" s="19" t="s">
        <v>72</v>
      </c>
      <c r="C57" s="20" t="s">
        <v>171</v>
      </c>
      <c r="D57" s="162">
        <v>10925.334388092178</v>
      </c>
      <c r="E57" s="163">
        <v>0.65</v>
      </c>
      <c r="F57" s="163">
        <v>0.35</v>
      </c>
      <c r="G57" s="164">
        <v>2394.2512106437707</v>
      </c>
      <c r="H57" s="164">
        <v>8531.0831774484086</v>
      </c>
      <c r="I57" s="164">
        <v>3718129.1976149334</v>
      </c>
      <c r="J57" s="164">
        <v>10446.479093069458</v>
      </c>
      <c r="K57" s="164">
        <v>3707682.7185218642</v>
      </c>
      <c r="L57" s="52">
        <f t="shared" si="25"/>
        <v>2409993.7670392119</v>
      </c>
      <c r="M57" s="52">
        <f t="shared" si="26"/>
        <v>1297688.9514826525</v>
      </c>
      <c r="N57" s="55">
        <f t="shared" si="27"/>
        <v>434.60867059917797</v>
      </c>
      <c r="O57" s="166">
        <v>50</v>
      </c>
      <c r="P57" s="167">
        <v>0</v>
      </c>
      <c r="Q57" s="167">
        <v>40</v>
      </c>
      <c r="R57" s="167">
        <v>0</v>
      </c>
      <c r="S57" s="167">
        <v>0</v>
      </c>
      <c r="T57" s="167">
        <v>10</v>
      </c>
      <c r="U57" s="49">
        <f t="shared" si="3"/>
        <v>43.3</v>
      </c>
      <c r="V57" s="167">
        <v>10</v>
      </c>
      <c r="W57" s="167">
        <v>40</v>
      </c>
      <c r="X57" s="167">
        <v>40</v>
      </c>
      <c r="Y57" s="167">
        <v>10</v>
      </c>
      <c r="Z57" s="167">
        <v>0</v>
      </c>
      <c r="AA57" s="23">
        <f t="shared" si="4"/>
        <v>51</v>
      </c>
      <c r="AB57" s="49">
        <f t="shared" si="28"/>
        <v>6.375</v>
      </c>
      <c r="AC57" s="42">
        <f>Development!H48</f>
        <v>0.85047112966434335</v>
      </c>
      <c r="AD57" s="43">
        <f t="shared" si="29"/>
        <v>935518.24263077765</v>
      </c>
      <c r="AE57" s="2">
        <f t="shared" si="30"/>
        <v>0.25231885078983757</v>
      </c>
      <c r="AF57" s="48">
        <f t="shared" si="18"/>
        <v>6.6273188507898375</v>
      </c>
      <c r="AG57" s="62">
        <f>Hauling!I49</f>
        <v>7.5692181707181705</v>
      </c>
      <c r="AH57" s="62">
        <f>Hauling!J49</f>
        <v>8.3498711015506686</v>
      </c>
      <c r="AI57" s="62">
        <f>Hauling!K49</f>
        <v>11.840948304877097</v>
      </c>
      <c r="AJ57" s="66">
        <f t="shared" si="19"/>
        <v>26.908570596903097</v>
      </c>
      <c r="AK57" s="66">
        <f t="shared" si="20"/>
        <v>36.280189936237655</v>
      </c>
      <c r="AL57" s="66">
        <f t="shared" si="21"/>
        <v>42.094571223838081</v>
      </c>
      <c r="AM57" s="152">
        <f t="shared" si="31"/>
        <v>30.188637365670193</v>
      </c>
      <c r="AN57" s="79">
        <f t="shared" si="12"/>
        <v>3.98</v>
      </c>
      <c r="AO57" s="53">
        <f t="shared" si="22"/>
        <v>1.5</v>
      </c>
      <c r="AP57" s="53">
        <f>Silviculture!P61</f>
        <v>708.09932197095975</v>
      </c>
      <c r="AQ57" s="53">
        <f t="shared" si="32"/>
        <v>1.6292802465140213</v>
      </c>
      <c r="AR57" s="53">
        <f t="shared" si="23"/>
        <v>10</v>
      </c>
      <c r="AS57" s="53">
        <f t="shared" si="24"/>
        <v>1</v>
      </c>
      <c r="AT57" s="48">
        <f t="shared" si="17"/>
        <v>7.4596189170379237</v>
      </c>
    </row>
    <row r="58" spans="1:46" x14ac:dyDescent="0.25">
      <c r="A58" s="18">
        <v>49</v>
      </c>
      <c r="B58" s="19" t="s">
        <v>73</v>
      </c>
      <c r="C58" s="20" t="s">
        <v>171</v>
      </c>
      <c r="D58" s="162">
        <v>7506.6227852991515</v>
      </c>
      <c r="E58" s="163">
        <v>0.55000000000000004</v>
      </c>
      <c r="F58" s="163">
        <v>0.44999999999999996</v>
      </c>
      <c r="G58" s="164">
        <v>154.84794798163</v>
      </c>
      <c r="H58" s="164">
        <v>7351.77483731752</v>
      </c>
      <c r="I58" s="164">
        <v>3001883.5553496485</v>
      </c>
      <c r="J58" s="164">
        <v>2134.03488638</v>
      </c>
      <c r="K58" s="164">
        <v>2999749.5204632683</v>
      </c>
      <c r="L58" s="52">
        <f t="shared" si="25"/>
        <v>1649862.2362547978</v>
      </c>
      <c r="M58" s="52">
        <f t="shared" si="26"/>
        <v>1349887.2842084705</v>
      </c>
      <c r="N58" s="55">
        <f t="shared" si="27"/>
        <v>408.03065747288343</v>
      </c>
      <c r="O58" s="166">
        <v>70</v>
      </c>
      <c r="P58" s="167">
        <v>0</v>
      </c>
      <c r="Q58" s="167">
        <v>30</v>
      </c>
      <c r="R58" s="167">
        <v>0</v>
      </c>
      <c r="S58" s="167">
        <v>0</v>
      </c>
      <c r="T58" s="167">
        <v>0</v>
      </c>
      <c r="U58" s="49">
        <f t="shared" si="3"/>
        <v>31.5</v>
      </c>
      <c r="V58" s="167">
        <v>10</v>
      </c>
      <c r="W58" s="167">
        <v>60</v>
      </c>
      <c r="X58" s="167">
        <v>20</v>
      </c>
      <c r="Y58" s="167">
        <v>10</v>
      </c>
      <c r="Z58" s="167">
        <v>0</v>
      </c>
      <c r="AA58" s="23">
        <f t="shared" si="4"/>
        <v>47</v>
      </c>
      <c r="AB58" s="49">
        <f t="shared" si="28"/>
        <v>5.875</v>
      </c>
      <c r="AC58" s="42">
        <f>Development!H49</f>
        <v>0.96394664589033208</v>
      </c>
      <c r="AD58" s="43">
        <f t="shared" si="29"/>
        <v>771157.31671226572</v>
      </c>
      <c r="AE58" s="2">
        <f t="shared" si="30"/>
        <v>0.2570739028214501</v>
      </c>
      <c r="AF58" s="48">
        <f t="shared" si="18"/>
        <v>6.1320739028214497</v>
      </c>
      <c r="AG58" s="62">
        <f>Hauling!I50</f>
        <v>7.5692181707181705</v>
      </c>
      <c r="AH58" s="62">
        <f>Hauling!J50</f>
        <v>8.3498711015506686</v>
      </c>
      <c r="AI58" s="62">
        <f>Hauling!K50</f>
        <v>11.840948304877097</v>
      </c>
      <c r="AJ58" s="66">
        <f t="shared" si="19"/>
        <v>26.908570596903097</v>
      </c>
      <c r="AK58" s="66">
        <f t="shared" si="20"/>
        <v>36.280189936237655</v>
      </c>
      <c r="AL58" s="66">
        <f t="shared" si="21"/>
        <v>42.094571223838081</v>
      </c>
      <c r="AM58" s="152">
        <f t="shared" si="31"/>
        <v>31.125799299603646</v>
      </c>
      <c r="AN58" s="79">
        <f t="shared" si="12"/>
        <v>3.98</v>
      </c>
      <c r="AO58" s="53">
        <f t="shared" si="22"/>
        <v>1.5</v>
      </c>
      <c r="AP58" s="53">
        <f>Silviculture!P62</f>
        <v>647.83942196065038</v>
      </c>
      <c r="AQ58" s="53">
        <f t="shared" si="32"/>
        <v>1.5877224176560898</v>
      </c>
      <c r="AR58" s="53">
        <f t="shared" si="23"/>
        <v>10</v>
      </c>
      <c r="AS58" s="53">
        <f t="shared" si="24"/>
        <v>1</v>
      </c>
      <c r="AT58" s="48">
        <f t="shared" si="17"/>
        <v>6.5476476496064953</v>
      </c>
    </row>
    <row r="59" spans="1:46" x14ac:dyDescent="0.25">
      <c r="A59" s="18">
        <v>50</v>
      </c>
      <c r="B59" s="19" t="s">
        <v>74</v>
      </c>
      <c r="C59" s="20" t="s">
        <v>171</v>
      </c>
      <c r="D59" s="162">
        <v>5960.9820359672694</v>
      </c>
      <c r="E59" s="163">
        <v>0.6</v>
      </c>
      <c r="F59" s="163">
        <v>0.4</v>
      </c>
      <c r="G59" s="164">
        <v>195.78440810871297</v>
      </c>
      <c r="H59" s="164">
        <v>5765.1976278585571</v>
      </c>
      <c r="I59" s="164">
        <v>2408739.5372921834</v>
      </c>
      <c r="J59" s="164">
        <v>31106.970088994414</v>
      </c>
      <c r="K59" s="164">
        <v>2377632.5672031897</v>
      </c>
      <c r="L59" s="52">
        <f t="shared" si="25"/>
        <v>1426579.5403219138</v>
      </c>
      <c r="M59" s="52">
        <f t="shared" si="26"/>
        <v>951053.02688127593</v>
      </c>
      <c r="N59" s="55">
        <f t="shared" si="27"/>
        <v>412.41128590527518</v>
      </c>
      <c r="O59" s="166">
        <v>30</v>
      </c>
      <c r="P59" s="167">
        <v>0</v>
      </c>
      <c r="Q59" s="167">
        <v>60</v>
      </c>
      <c r="R59" s="167">
        <v>0</v>
      </c>
      <c r="S59" s="167">
        <v>0</v>
      </c>
      <c r="T59" s="167">
        <v>10</v>
      </c>
      <c r="U59" s="49">
        <f t="shared" si="3"/>
        <v>46.3</v>
      </c>
      <c r="V59" s="167">
        <v>0</v>
      </c>
      <c r="W59" s="167">
        <v>30</v>
      </c>
      <c r="X59" s="167">
        <v>50</v>
      </c>
      <c r="Y59" s="167">
        <v>20</v>
      </c>
      <c r="Z59" s="167">
        <v>0</v>
      </c>
      <c r="AA59" s="23">
        <f t="shared" si="4"/>
        <v>60</v>
      </c>
      <c r="AB59" s="49">
        <f t="shared" si="28"/>
        <v>7.5</v>
      </c>
      <c r="AC59" s="42">
        <f>Development!H50</f>
        <v>0.99867278594622777</v>
      </c>
      <c r="AD59" s="43">
        <f t="shared" si="29"/>
        <v>599203.67156773666</v>
      </c>
      <c r="AE59" s="2">
        <f t="shared" si="30"/>
        <v>0.25201693475816583</v>
      </c>
      <c r="AF59" s="48">
        <f t="shared" si="18"/>
        <v>7.7520169347581662</v>
      </c>
      <c r="AG59" s="62">
        <f>Hauling!I51</f>
        <v>6.1681309246309244</v>
      </c>
      <c r="AH59" s="62">
        <f>Hauling!J51</f>
        <v>9.1726610893406573</v>
      </c>
      <c r="AI59" s="62">
        <f>Hauling!K51</f>
        <v>10.439861058789852</v>
      </c>
      <c r="AJ59" s="66">
        <f t="shared" si="19"/>
        <v>21.927705437062937</v>
      </c>
      <c r="AK59" s="66">
        <f t="shared" si="20"/>
        <v>39.855212433185166</v>
      </c>
      <c r="AL59" s="66">
        <f t="shared" si="21"/>
        <v>37.113706063997924</v>
      </c>
      <c r="AM59" s="152">
        <f t="shared" si="31"/>
        <v>29.098708235511829</v>
      </c>
      <c r="AN59" s="79">
        <f t="shared" si="12"/>
        <v>3.98</v>
      </c>
      <c r="AO59" s="53">
        <f t="shared" si="22"/>
        <v>1.5</v>
      </c>
      <c r="AP59" s="53">
        <f>Silviculture!P63</f>
        <v>724.36155602408053</v>
      </c>
      <c r="AQ59" s="53">
        <f t="shared" si="32"/>
        <v>1.7564057550802714</v>
      </c>
      <c r="AR59" s="53">
        <f t="shared" si="23"/>
        <v>10</v>
      </c>
      <c r="AS59" s="53">
        <f t="shared" si="24"/>
        <v>1</v>
      </c>
      <c r="AT59" s="48">
        <f t="shared" si="17"/>
        <v>7.7125704740280208</v>
      </c>
    </row>
    <row r="60" spans="1:46" x14ac:dyDescent="0.25">
      <c r="A60" s="18">
        <v>51</v>
      </c>
      <c r="B60" s="19" t="s">
        <v>75</v>
      </c>
      <c r="C60" s="20" t="s">
        <v>171</v>
      </c>
      <c r="D60" s="162">
        <v>4459.5229046488521</v>
      </c>
      <c r="E60" s="163">
        <v>0.55000000000000004</v>
      </c>
      <c r="F60" s="163">
        <v>0.44999999999999996</v>
      </c>
      <c r="G60" s="164">
        <v>641.88397984839992</v>
      </c>
      <c r="H60" s="164">
        <v>3817.6389248004521</v>
      </c>
      <c r="I60" s="164">
        <v>1869428.1590940566</v>
      </c>
      <c r="J60" s="164">
        <v>60203.154818231102</v>
      </c>
      <c r="K60" s="164">
        <v>1809225.0042758253</v>
      </c>
      <c r="L60" s="52">
        <f t="shared" si="25"/>
        <v>995073.75235170405</v>
      </c>
      <c r="M60" s="52">
        <f t="shared" si="26"/>
        <v>814151.25192412129</v>
      </c>
      <c r="N60" s="55">
        <f t="shared" si="27"/>
        <v>473.91202780404211</v>
      </c>
      <c r="O60" s="166">
        <v>60</v>
      </c>
      <c r="P60" s="167">
        <v>0</v>
      </c>
      <c r="Q60" s="167">
        <v>40</v>
      </c>
      <c r="R60" s="167">
        <v>0</v>
      </c>
      <c r="S60" s="167">
        <v>0</v>
      </c>
      <c r="T60" s="167">
        <v>0</v>
      </c>
      <c r="U60" s="49">
        <f t="shared" si="3"/>
        <v>33</v>
      </c>
      <c r="V60" s="167">
        <v>0</v>
      </c>
      <c r="W60" s="167">
        <v>20</v>
      </c>
      <c r="X60" s="167">
        <v>50</v>
      </c>
      <c r="Y60" s="167">
        <v>20</v>
      </c>
      <c r="Z60" s="167">
        <v>10</v>
      </c>
      <c r="AA60" s="23">
        <f t="shared" si="4"/>
        <v>68</v>
      </c>
      <c r="AB60" s="49">
        <f t="shared" si="28"/>
        <v>8.5</v>
      </c>
      <c r="AC60" s="42">
        <f>Development!H51</f>
        <v>0.87724892138323984</v>
      </c>
      <c r="AD60" s="43">
        <f t="shared" si="29"/>
        <v>350899.56855329592</v>
      </c>
      <c r="AE60" s="2">
        <f t="shared" si="30"/>
        <v>0.19395020946758901</v>
      </c>
      <c r="AF60" s="48">
        <f t="shared" si="18"/>
        <v>8.6939502094675891</v>
      </c>
      <c r="AG60" s="62">
        <f>Hauling!I52</f>
        <v>6.1681309246309244</v>
      </c>
      <c r="AH60" s="62">
        <f>Hauling!J52</f>
        <v>9.1726610893406573</v>
      </c>
      <c r="AI60" s="62">
        <f>Hauling!K52</f>
        <v>10.439861058789852</v>
      </c>
      <c r="AJ60" s="66">
        <f t="shared" si="19"/>
        <v>21.927705437062937</v>
      </c>
      <c r="AK60" s="66">
        <f t="shared" si="20"/>
        <v>39.855212433185166</v>
      </c>
      <c r="AL60" s="66">
        <f t="shared" si="21"/>
        <v>37.113706063997924</v>
      </c>
      <c r="AM60" s="152">
        <f t="shared" si="31"/>
        <v>29.995083585317939</v>
      </c>
      <c r="AN60" s="79">
        <f t="shared" si="12"/>
        <v>3.98</v>
      </c>
      <c r="AO60" s="53">
        <f t="shared" si="22"/>
        <v>1.5</v>
      </c>
      <c r="AP60" s="53">
        <f>Silviculture!P64</f>
        <v>700.20102400988526</v>
      </c>
      <c r="AQ60" s="53">
        <f t="shared" si="32"/>
        <v>1.4774915657962819</v>
      </c>
      <c r="AR60" s="53">
        <f t="shared" si="23"/>
        <v>10</v>
      </c>
      <c r="AS60" s="53">
        <f t="shared" si="24"/>
        <v>1</v>
      </c>
      <c r="AT60" s="48">
        <f t="shared" si="17"/>
        <v>6.773322028846545</v>
      </c>
    </row>
    <row r="61" spans="1:46" x14ac:dyDescent="0.25">
      <c r="A61" s="18">
        <v>52</v>
      </c>
      <c r="B61" s="19" t="s">
        <v>76</v>
      </c>
      <c r="C61" s="20" t="s">
        <v>172</v>
      </c>
      <c r="D61" s="162">
        <v>2760.6276014176469</v>
      </c>
      <c r="E61" s="163">
        <v>0.55000000000000004</v>
      </c>
      <c r="F61" s="163">
        <v>0.44999999999999996</v>
      </c>
      <c r="G61" s="164">
        <v>330.12175471517696</v>
      </c>
      <c r="H61" s="164">
        <v>2430.5058467024683</v>
      </c>
      <c r="I61" s="164">
        <v>981666.19041414221</v>
      </c>
      <c r="J61" s="164">
        <v>8088.4413607571605</v>
      </c>
      <c r="K61" s="164">
        <v>973577.74905338476</v>
      </c>
      <c r="L61" s="52">
        <f t="shared" si="25"/>
        <v>535467.76197936165</v>
      </c>
      <c r="M61" s="52">
        <f t="shared" si="26"/>
        <v>438109.98707402311</v>
      </c>
      <c r="N61" s="55">
        <f t="shared" si="27"/>
        <v>400.56589469811951</v>
      </c>
      <c r="O61" s="166">
        <v>30</v>
      </c>
      <c r="P61" s="167">
        <v>0</v>
      </c>
      <c r="Q61" s="167">
        <v>70</v>
      </c>
      <c r="R61" s="167">
        <v>0</v>
      </c>
      <c r="S61" s="167">
        <v>0</v>
      </c>
      <c r="T61" s="167">
        <v>0</v>
      </c>
      <c r="U61" s="49">
        <f t="shared" si="3"/>
        <v>37.5</v>
      </c>
      <c r="V61" s="167">
        <v>0</v>
      </c>
      <c r="W61" s="167">
        <v>20</v>
      </c>
      <c r="X61" s="167">
        <v>60</v>
      </c>
      <c r="Y61" s="167">
        <v>10</v>
      </c>
      <c r="Z61" s="167">
        <v>10</v>
      </c>
      <c r="AA61" s="23">
        <f t="shared" si="4"/>
        <v>65</v>
      </c>
      <c r="AB61" s="49">
        <f t="shared" si="28"/>
        <v>8.125</v>
      </c>
      <c r="AC61" s="42">
        <f>Development!H52</f>
        <v>0.84535344991553452</v>
      </c>
      <c r="AD61" s="43">
        <f t="shared" si="29"/>
        <v>253606.03497466035</v>
      </c>
      <c r="AE61" s="2">
        <f t="shared" si="30"/>
        <v>0.26048873366430464</v>
      </c>
      <c r="AF61" s="48">
        <f t="shared" si="18"/>
        <v>8.3854887336643049</v>
      </c>
      <c r="AG61" s="62">
        <f>Hauling!I53</f>
        <v>4.5384475524475514</v>
      </c>
      <c r="AH61" s="62">
        <f>Hauling!J53</f>
        <v>7.9438122159917839</v>
      </c>
      <c r="AI61" s="62">
        <f>Hauling!K53</f>
        <v>8.8101776866064778</v>
      </c>
      <c r="AJ61" s="66">
        <f t="shared" si="19"/>
        <v>16.134181048951046</v>
      </c>
      <c r="AK61" s="66">
        <f t="shared" si="20"/>
        <v>34.515864078484306</v>
      </c>
      <c r="AL61" s="66">
        <f t="shared" si="21"/>
        <v>31.320181675886033</v>
      </c>
      <c r="AM61" s="152">
        <f t="shared" si="31"/>
        <v>24.405938412241014</v>
      </c>
      <c r="AN61" s="79">
        <f t="shared" si="12"/>
        <v>3.98</v>
      </c>
      <c r="AO61" s="53">
        <f t="shared" si="22"/>
        <v>1.5</v>
      </c>
      <c r="AP61" s="53">
        <f>Silviculture!P65</f>
        <v>958.82099036631291</v>
      </c>
      <c r="AQ61" s="53">
        <f t="shared" si="32"/>
        <v>2.3936660685725979</v>
      </c>
      <c r="AR61" s="53">
        <f t="shared" si="23"/>
        <v>10</v>
      </c>
      <c r="AS61" s="53">
        <f t="shared" si="24"/>
        <v>1</v>
      </c>
      <c r="AT61" s="48">
        <f t="shared" si="17"/>
        <v>6.734807457158233</v>
      </c>
    </row>
    <row r="62" spans="1:46" x14ac:dyDescent="0.25">
      <c r="A62" s="18">
        <v>53</v>
      </c>
      <c r="B62" s="19" t="s">
        <v>77</v>
      </c>
      <c r="C62" s="20" t="s">
        <v>172</v>
      </c>
      <c r="D62" s="162">
        <v>1249.3976129903581</v>
      </c>
      <c r="E62" s="163">
        <v>0.55000000000000004</v>
      </c>
      <c r="F62" s="163">
        <v>0.44999999999999996</v>
      </c>
      <c r="G62" s="164">
        <v>147.92421884448092</v>
      </c>
      <c r="H62" s="164">
        <v>1101.4733941458771</v>
      </c>
      <c r="I62" s="164">
        <v>585209.90882387059</v>
      </c>
      <c r="J62" s="164">
        <v>2596.1472259080774</v>
      </c>
      <c r="K62" s="164">
        <v>582613.76159796247</v>
      </c>
      <c r="L62" s="52">
        <f t="shared" si="25"/>
        <v>320437.56887887936</v>
      </c>
      <c r="M62" s="52">
        <f t="shared" si="26"/>
        <v>262176.1927190831</v>
      </c>
      <c r="N62" s="55">
        <f t="shared" si="27"/>
        <v>528.94038539146243</v>
      </c>
      <c r="O62" s="166">
        <v>20</v>
      </c>
      <c r="P62" s="167">
        <v>0</v>
      </c>
      <c r="Q62" s="167">
        <v>70</v>
      </c>
      <c r="R62" s="167">
        <v>0</v>
      </c>
      <c r="S62" s="167">
        <v>0</v>
      </c>
      <c r="T62" s="167">
        <v>10</v>
      </c>
      <c r="U62" s="49">
        <f t="shared" si="3"/>
        <v>47.8</v>
      </c>
      <c r="V62" s="167">
        <v>0</v>
      </c>
      <c r="W62" s="167">
        <v>20</v>
      </c>
      <c r="X62" s="167">
        <v>60</v>
      </c>
      <c r="Y62" s="167">
        <v>10</v>
      </c>
      <c r="Z62" s="167">
        <v>10</v>
      </c>
      <c r="AA62" s="23">
        <f t="shared" si="4"/>
        <v>65</v>
      </c>
      <c r="AB62" s="49">
        <f t="shared" si="28"/>
        <v>8.125</v>
      </c>
      <c r="AC62" s="42">
        <f>Development!H53</f>
        <v>0.94572604476967836</v>
      </c>
      <c r="AD62" s="43">
        <f t="shared" si="29"/>
        <v>94572.604476967841</v>
      </c>
      <c r="AE62" s="2">
        <f t="shared" si="30"/>
        <v>0.16232470070322241</v>
      </c>
      <c r="AF62" s="48">
        <f t="shared" si="18"/>
        <v>8.2873247007032216</v>
      </c>
      <c r="AG62" s="62">
        <f>Hauling!I54</f>
        <v>4.3261538461538462</v>
      </c>
      <c r="AH62" s="62">
        <f>Hauling!J54</f>
        <v>5.8295236985236984</v>
      </c>
      <c r="AI62" s="62">
        <f>Hauling!K54</f>
        <v>8.5978839803127727</v>
      </c>
      <c r="AJ62" s="66">
        <f t="shared" si="19"/>
        <v>15.379476923076925</v>
      </c>
      <c r="AK62" s="66">
        <f t="shared" si="20"/>
        <v>25.329280470085475</v>
      </c>
      <c r="AL62" s="66">
        <f t="shared" si="21"/>
        <v>30.565477550011909</v>
      </c>
      <c r="AM62" s="152">
        <f t="shared" si="31"/>
        <v>19.856888519230772</v>
      </c>
      <c r="AN62" s="79">
        <f t="shared" si="12"/>
        <v>3.98</v>
      </c>
      <c r="AO62" s="53">
        <f t="shared" si="22"/>
        <v>1.5</v>
      </c>
      <c r="AP62" s="53">
        <f>Silviculture!P66</f>
        <v>675.09937710343081</v>
      </c>
      <c r="AQ62" s="53">
        <f t="shared" si="32"/>
        <v>1.2763241298049077</v>
      </c>
      <c r="AR62" s="53">
        <f t="shared" si="23"/>
        <v>10</v>
      </c>
      <c r="AS62" s="53">
        <f t="shared" si="24"/>
        <v>1</v>
      </c>
      <c r="AT62" s="48">
        <f t="shared" si="17"/>
        <v>7.0976429879791123</v>
      </c>
    </row>
    <row r="63" spans="1:46" x14ac:dyDescent="0.25">
      <c r="A63" s="18">
        <v>54</v>
      </c>
      <c r="B63" s="19" t="s">
        <v>78</v>
      </c>
      <c r="C63" s="20" t="s">
        <v>171</v>
      </c>
      <c r="D63" s="162">
        <v>2398.0656106713027</v>
      </c>
      <c r="E63" s="163">
        <v>0.65</v>
      </c>
      <c r="F63" s="163">
        <v>0.35</v>
      </c>
      <c r="G63" s="164">
        <v>499.01248992438002</v>
      </c>
      <c r="H63" s="164">
        <v>1899.0531207469237</v>
      </c>
      <c r="I63" s="164">
        <v>621566.69919644785</v>
      </c>
      <c r="J63" s="164">
        <v>48003.501272202004</v>
      </c>
      <c r="K63" s="164">
        <v>573563.19792424608</v>
      </c>
      <c r="L63" s="52">
        <f t="shared" si="25"/>
        <v>372816.07865075994</v>
      </c>
      <c r="M63" s="52">
        <f t="shared" si="26"/>
        <v>200747.11927348611</v>
      </c>
      <c r="N63" s="55">
        <f t="shared" si="27"/>
        <v>302.02588419362161</v>
      </c>
      <c r="O63" s="166">
        <v>30</v>
      </c>
      <c r="P63" s="167">
        <v>0</v>
      </c>
      <c r="Q63" s="167">
        <v>60</v>
      </c>
      <c r="R63" s="167">
        <v>0</v>
      </c>
      <c r="S63" s="167">
        <v>0</v>
      </c>
      <c r="T63" s="167">
        <v>10</v>
      </c>
      <c r="U63" s="49">
        <f t="shared" si="3"/>
        <v>46.3</v>
      </c>
      <c r="V63" s="167">
        <v>0</v>
      </c>
      <c r="W63" s="167">
        <v>10</v>
      </c>
      <c r="X63" s="167">
        <v>50</v>
      </c>
      <c r="Y63" s="167">
        <v>20</v>
      </c>
      <c r="Z63" s="167">
        <v>20</v>
      </c>
      <c r="AA63" s="23">
        <f t="shared" si="4"/>
        <v>76</v>
      </c>
      <c r="AB63" s="49">
        <f t="shared" si="28"/>
        <v>9.5</v>
      </c>
      <c r="AC63" s="42">
        <f>Development!H54</f>
        <v>1</v>
      </c>
      <c r="AD63" s="43">
        <f t="shared" si="29"/>
        <v>200000</v>
      </c>
      <c r="AE63" s="2">
        <f t="shared" si="30"/>
        <v>0.34869740723221088</v>
      </c>
      <c r="AF63" s="48">
        <f t="shared" si="18"/>
        <v>9.8486974072322102</v>
      </c>
      <c r="AG63" s="62">
        <f>Hauling!I55</f>
        <v>7.895494465802515</v>
      </c>
      <c r="AH63" s="62">
        <f>Hauling!J55</f>
        <v>4.1166826625386994</v>
      </c>
      <c r="AI63" s="62">
        <f>Hauling!K55</f>
        <v>12.167224599961441</v>
      </c>
      <c r="AJ63" s="66">
        <f t="shared" si="19"/>
        <v>28.068482825927944</v>
      </c>
      <c r="AK63" s="66">
        <f t="shared" si="20"/>
        <v>17.886986168730651</v>
      </c>
      <c r="AL63" s="66">
        <f t="shared" si="21"/>
        <v>43.254483452862928</v>
      </c>
      <c r="AM63" s="152">
        <f t="shared" si="31"/>
        <v>24.50495899590889</v>
      </c>
      <c r="AN63" s="79">
        <f t="shared" si="12"/>
        <v>3.98</v>
      </c>
      <c r="AO63" s="53">
        <f t="shared" si="22"/>
        <v>1.5</v>
      </c>
      <c r="AP63" s="53">
        <f>Silviculture!P67</f>
        <v>1774.010293050289</v>
      </c>
      <c r="AQ63" s="53">
        <f t="shared" si="32"/>
        <v>5.8737028377111322</v>
      </c>
      <c r="AR63" s="53">
        <f t="shared" si="23"/>
        <v>10</v>
      </c>
      <c r="AS63" s="53">
        <f t="shared" si="24"/>
        <v>1</v>
      </c>
      <c r="AT63" s="48">
        <f t="shared" si="17"/>
        <v>7.8421887392681793</v>
      </c>
    </row>
    <row r="64" spans="1:46" x14ac:dyDescent="0.25">
      <c r="A64" s="18">
        <v>55</v>
      </c>
      <c r="B64" s="19" t="s">
        <v>79</v>
      </c>
      <c r="C64" s="20" t="s">
        <v>171</v>
      </c>
      <c r="D64" s="162">
        <v>5157.2035725806381</v>
      </c>
      <c r="E64" s="163">
        <v>0.65</v>
      </c>
      <c r="F64" s="163">
        <v>0.35</v>
      </c>
      <c r="G64" s="164">
        <v>1861.7336275118171</v>
      </c>
      <c r="H64" s="164">
        <v>3295.469945068819</v>
      </c>
      <c r="I64" s="164">
        <v>989535.34486814053</v>
      </c>
      <c r="J64" s="164">
        <v>14364.47357163165</v>
      </c>
      <c r="K64" s="164">
        <v>975170.8712965087</v>
      </c>
      <c r="L64" s="52">
        <f t="shared" si="25"/>
        <v>633861.06634273066</v>
      </c>
      <c r="M64" s="52">
        <f t="shared" si="26"/>
        <v>341309.80495377805</v>
      </c>
      <c r="N64" s="55">
        <f t="shared" si="27"/>
        <v>295.91253677057711</v>
      </c>
      <c r="O64" s="166">
        <v>85</v>
      </c>
      <c r="P64" s="167">
        <v>0</v>
      </c>
      <c r="Q64" s="167">
        <v>15</v>
      </c>
      <c r="R64" s="167">
        <v>0</v>
      </c>
      <c r="S64" s="167">
        <v>0</v>
      </c>
      <c r="T64" s="167">
        <v>0</v>
      </c>
      <c r="U64" s="49">
        <f t="shared" si="3"/>
        <v>29.25</v>
      </c>
      <c r="V64" s="167">
        <v>0</v>
      </c>
      <c r="W64" s="167">
        <v>85</v>
      </c>
      <c r="X64" s="167">
        <v>15</v>
      </c>
      <c r="Y64" s="167">
        <v>0</v>
      </c>
      <c r="Z64" s="167">
        <v>0</v>
      </c>
      <c r="AA64" s="23">
        <f t="shared" si="4"/>
        <v>43</v>
      </c>
      <c r="AB64" s="49">
        <f t="shared" si="28"/>
        <v>5.375</v>
      </c>
      <c r="AC64" s="42">
        <f>Development!H55</f>
        <v>0.76322958383958872</v>
      </c>
      <c r="AD64" s="43">
        <f t="shared" si="29"/>
        <v>381614.79191979434</v>
      </c>
      <c r="AE64" s="2">
        <f t="shared" si="30"/>
        <v>0.39133120476868843</v>
      </c>
      <c r="AF64" s="48">
        <f t="shared" si="18"/>
        <v>5.7663312047686883</v>
      </c>
      <c r="AG64" s="62">
        <f>Hauling!I56</f>
        <v>6.9623670148221226</v>
      </c>
      <c r="AH64" s="62">
        <f>Hauling!J56</f>
        <v>4.7208101135190921</v>
      </c>
      <c r="AI64" s="62">
        <f>Hauling!K56</f>
        <v>11.23409714898105</v>
      </c>
      <c r="AJ64" s="66">
        <f t="shared" si="19"/>
        <v>24.751214737692649</v>
      </c>
      <c r="AK64" s="66">
        <f t="shared" si="20"/>
        <v>20.511919943240457</v>
      </c>
      <c r="AL64" s="66">
        <f t="shared" si="21"/>
        <v>39.937215364627633</v>
      </c>
      <c r="AM64" s="152">
        <f t="shared" si="31"/>
        <v>23.267461559634381</v>
      </c>
      <c r="AN64" s="79">
        <f t="shared" si="12"/>
        <v>3.98</v>
      </c>
      <c r="AO64" s="53">
        <f t="shared" si="22"/>
        <v>1.5</v>
      </c>
      <c r="AP64" s="53">
        <f>Silviculture!P68</f>
        <v>892.4567640767616</v>
      </c>
      <c r="AQ64" s="53">
        <f t="shared" si="32"/>
        <v>3.015947799361705</v>
      </c>
      <c r="AR64" s="53">
        <f t="shared" si="23"/>
        <v>10</v>
      </c>
      <c r="AS64" s="53">
        <f t="shared" si="24"/>
        <v>1</v>
      </c>
      <c r="AT64" s="48">
        <f t="shared" si="17"/>
        <v>5.8239792451011816</v>
      </c>
    </row>
    <row r="65" spans="1:46" x14ac:dyDescent="0.25">
      <c r="A65" s="18">
        <v>56</v>
      </c>
      <c r="B65" s="19" t="s">
        <v>80</v>
      </c>
      <c r="C65" s="20" t="s">
        <v>171</v>
      </c>
      <c r="D65" s="162">
        <v>2318.2799421168124</v>
      </c>
      <c r="E65" s="163">
        <v>0.55000000000000004</v>
      </c>
      <c r="F65" s="163">
        <v>0.44999999999999996</v>
      </c>
      <c r="G65" s="164">
        <v>623.99303914223196</v>
      </c>
      <c r="H65" s="164">
        <v>1694.2869029745814</v>
      </c>
      <c r="I65" s="164">
        <v>450985.32162738324</v>
      </c>
      <c r="J65" s="164">
        <v>7682.9062732707835</v>
      </c>
      <c r="K65" s="164">
        <v>443302.4153541124</v>
      </c>
      <c r="L65" s="52">
        <f t="shared" si="25"/>
        <v>243816.32844476184</v>
      </c>
      <c r="M65" s="52">
        <f t="shared" si="26"/>
        <v>199486.08690935056</v>
      </c>
      <c r="N65" s="55">
        <f t="shared" si="27"/>
        <v>261.64542414618609</v>
      </c>
      <c r="O65" s="166">
        <v>85</v>
      </c>
      <c r="P65" s="167">
        <v>0</v>
      </c>
      <c r="Q65" s="167">
        <v>15</v>
      </c>
      <c r="R65" s="167">
        <v>0</v>
      </c>
      <c r="S65" s="167">
        <v>0</v>
      </c>
      <c r="T65" s="167">
        <v>0</v>
      </c>
      <c r="U65" s="49">
        <f t="shared" si="3"/>
        <v>29.25</v>
      </c>
      <c r="V65" s="167">
        <v>0</v>
      </c>
      <c r="W65" s="167">
        <v>65</v>
      </c>
      <c r="X65" s="167">
        <v>15</v>
      </c>
      <c r="Y65" s="167">
        <v>20</v>
      </c>
      <c r="Z65" s="167">
        <v>0</v>
      </c>
      <c r="AA65" s="23">
        <f t="shared" si="4"/>
        <v>53</v>
      </c>
      <c r="AB65" s="49">
        <f t="shared" si="28"/>
        <v>6.625</v>
      </c>
      <c r="AC65" s="42">
        <f>Development!H56</f>
        <v>0.84445497222238497</v>
      </c>
      <c r="AD65" s="43">
        <f t="shared" si="29"/>
        <v>168890.99444447699</v>
      </c>
      <c r="AE65" s="2">
        <f t="shared" si="30"/>
        <v>0.38098370005398219</v>
      </c>
      <c r="AF65" s="48">
        <f t="shared" si="18"/>
        <v>7.0059837000539824</v>
      </c>
      <c r="AG65" s="62">
        <f>Hauling!I57</f>
        <v>6.4741938122077443</v>
      </c>
      <c r="AH65" s="62">
        <f>Hauling!J57</f>
        <v>5.4733689370485044</v>
      </c>
      <c r="AI65" s="62">
        <f>Hauling!K57</f>
        <v>10.74592394636667</v>
      </c>
      <c r="AJ65" s="66">
        <f t="shared" si="19"/>
        <v>23.015759002398532</v>
      </c>
      <c r="AK65" s="66">
        <f t="shared" si="20"/>
        <v>23.781788031475752</v>
      </c>
      <c r="AL65" s="66">
        <f t="shared" si="21"/>
        <v>38.201759629333509</v>
      </c>
      <c r="AM65" s="152">
        <f t="shared" si="31"/>
        <v>23.360472065483279</v>
      </c>
      <c r="AN65" s="79">
        <f t="shared" si="12"/>
        <v>3.98</v>
      </c>
      <c r="AO65" s="53">
        <f t="shared" si="22"/>
        <v>1.5</v>
      </c>
      <c r="AP65" s="53">
        <f>Silviculture!P69</f>
        <v>557.51607057146464</v>
      </c>
      <c r="AQ65" s="53">
        <f t="shared" si="32"/>
        <v>2.1308076469931696</v>
      </c>
      <c r="AR65" s="53">
        <f t="shared" si="23"/>
        <v>10</v>
      </c>
      <c r="AS65" s="53">
        <f t="shared" si="24"/>
        <v>1</v>
      </c>
      <c r="AT65" s="48">
        <f t="shared" si="17"/>
        <v>5.8597810730024342</v>
      </c>
    </row>
    <row r="66" spans="1:46" x14ac:dyDescent="0.25">
      <c r="A66" s="18">
        <v>57</v>
      </c>
      <c r="B66" s="19" t="s">
        <v>81</v>
      </c>
      <c r="C66" s="20" t="s">
        <v>171</v>
      </c>
      <c r="D66" s="162">
        <v>5979.2689244986004</v>
      </c>
      <c r="E66" s="163">
        <v>0.55000000000000004</v>
      </c>
      <c r="F66" s="163">
        <v>0.44999999999999996</v>
      </c>
      <c r="G66" s="164">
        <v>2827.3187515588925</v>
      </c>
      <c r="H66" s="164">
        <v>3151.9501729397084</v>
      </c>
      <c r="I66" s="164">
        <v>1078170.9313599565</v>
      </c>
      <c r="J66" s="164">
        <v>37458.572743965713</v>
      </c>
      <c r="K66" s="164">
        <v>1040712.3586159884</v>
      </c>
      <c r="L66" s="52">
        <f t="shared" si="25"/>
        <v>572391.79723879369</v>
      </c>
      <c r="M66" s="52">
        <f t="shared" si="26"/>
        <v>468320.56137719471</v>
      </c>
      <c r="N66" s="55">
        <f t="shared" si="27"/>
        <v>330.18046019596625</v>
      </c>
      <c r="O66" s="166">
        <v>95</v>
      </c>
      <c r="P66" s="167">
        <v>0</v>
      </c>
      <c r="Q66" s="167">
        <v>5</v>
      </c>
      <c r="R66" s="167">
        <v>0</v>
      </c>
      <c r="S66" s="167">
        <v>0</v>
      </c>
      <c r="T66" s="167">
        <v>0</v>
      </c>
      <c r="U66" s="49">
        <f t="shared" si="3"/>
        <v>27.75</v>
      </c>
      <c r="V66" s="167">
        <v>0</v>
      </c>
      <c r="W66" s="167">
        <v>95</v>
      </c>
      <c r="X66" s="167">
        <v>5</v>
      </c>
      <c r="Y66" s="167">
        <v>0</v>
      </c>
      <c r="Z66" s="167">
        <v>0</v>
      </c>
      <c r="AA66" s="23">
        <f t="shared" si="4"/>
        <v>41</v>
      </c>
      <c r="AB66" s="49">
        <f t="shared" si="28"/>
        <v>5.125</v>
      </c>
      <c r="AC66" s="42">
        <f>Development!H57</f>
        <v>0.68281405102143211</v>
      </c>
      <c r="AD66" s="43">
        <f t="shared" si="29"/>
        <v>409688.43061285926</v>
      </c>
      <c r="AE66" s="2">
        <f t="shared" si="30"/>
        <v>0.39366154079085924</v>
      </c>
      <c r="AF66" s="48">
        <f t="shared" si="18"/>
        <v>5.518661540790859</v>
      </c>
      <c r="AG66" s="62">
        <f>Hauling!I58</f>
        <v>5.1487614607614605</v>
      </c>
      <c r="AH66" s="62">
        <f>Hauling!J58</f>
        <v>7.2090507552303214</v>
      </c>
      <c r="AI66" s="62">
        <f>Hauling!K58</f>
        <v>9.4204915949203869</v>
      </c>
      <c r="AJ66" s="66">
        <f t="shared" si="19"/>
        <v>18.303846993006992</v>
      </c>
      <c r="AK66" s="66">
        <f t="shared" si="20"/>
        <v>31.323325531475753</v>
      </c>
      <c r="AL66" s="66">
        <f t="shared" si="21"/>
        <v>33.489847619941983</v>
      </c>
      <c r="AM66" s="152">
        <f t="shared" si="31"/>
        <v>24.162612335317935</v>
      </c>
      <c r="AN66" s="79">
        <f t="shared" si="12"/>
        <v>3.98</v>
      </c>
      <c r="AO66" s="53">
        <f t="shared" si="22"/>
        <v>1.5</v>
      </c>
      <c r="AP66" s="53">
        <f>Silviculture!P70</f>
        <v>602.09556718179783</v>
      </c>
      <c r="AQ66" s="53">
        <f t="shared" si="32"/>
        <v>1.8235348234248827</v>
      </c>
      <c r="AR66" s="53">
        <f t="shared" si="23"/>
        <v>10</v>
      </c>
      <c r="AS66" s="53">
        <f t="shared" si="24"/>
        <v>1</v>
      </c>
      <c r="AT66" s="48">
        <f t="shared" si="17"/>
        <v>5.6603846959626933</v>
      </c>
    </row>
    <row r="67" spans="1:46" x14ac:dyDescent="0.25">
      <c r="A67" s="18">
        <v>58</v>
      </c>
      <c r="B67" s="19" t="s">
        <v>82</v>
      </c>
      <c r="C67" s="20" t="s">
        <v>172</v>
      </c>
      <c r="D67" s="162">
        <v>2214.0888908033021</v>
      </c>
      <c r="E67" s="163">
        <v>0.55000000000000004</v>
      </c>
      <c r="F67" s="163">
        <v>0.44999999999999996</v>
      </c>
      <c r="G67" s="164">
        <v>870.23432711309943</v>
      </c>
      <c r="H67" s="164">
        <v>1343.8545636901958</v>
      </c>
      <c r="I67" s="164">
        <v>1016380.1876929136</v>
      </c>
      <c r="J67" s="164">
        <v>90910.286778107082</v>
      </c>
      <c r="K67" s="164">
        <v>925469.90091480687</v>
      </c>
      <c r="L67" s="52">
        <f t="shared" si="25"/>
        <v>509008.44550314383</v>
      </c>
      <c r="M67" s="52">
        <f t="shared" si="26"/>
        <v>416461.45541166305</v>
      </c>
      <c r="N67" s="55">
        <f t="shared" si="27"/>
        <v>688.66819812218841</v>
      </c>
      <c r="O67" s="166">
        <v>20</v>
      </c>
      <c r="P67" s="167">
        <v>0</v>
      </c>
      <c r="Q67" s="167">
        <v>70</v>
      </c>
      <c r="R67" s="167">
        <v>0</v>
      </c>
      <c r="S67" s="167">
        <v>0</v>
      </c>
      <c r="T67" s="167">
        <v>10</v>
      </c>
      <c r="U67" s="49">
        <f t="shared" si="3"/>
        <v>47.8</v>
      </c>
      <c r="V67" s="167">
        <v>0</v>
      </c>
      <c r="W67" s="167">
        <v>20</v>
      </c>
      <c r="X67" s="167">
        <v>40</v>
      </c>
      <c r="Y67" s="167">
        <v>20</v>
      </c>
      <c r="Z67" s="167">
        <v>20</v>
      </c>
      <c r="AA67" s="23">
        <f t="shared" si="4"/>
        <v>74</v>
      </c>
      <c r="AB67" s="49">
        <f t="shared" si="28"/>
        <v>9.25</v>
      </c>
      <c r="AC67" s="42">
        <f>Development!H58</f>
        <v>0.71953039276973174</v>
      </c>
      <c r="AD67" s="43">
        <f t="shared" si="29"/>
        <v>143906.07855394634</v>
      </c>
      <c r="AE67" s="2">
        <f t="shared" si="30"/>
        <v>0.15549514728863501</v>
      </c>
      <c r="AF67" s="48">
        <f t="shared" si="18"/>
        <v>9.4054951472886348</v>
      </c>
      <c r="AG67" s="62">
        <f>Hauling!I59</f>
        <v>3.1758928571428573</v>
      </c>
      <c r="AH67" s="62">
        <f>Hauling!J59</f>
        <v>1.9473333333333334</v>
      </c>
      <c r="AI67" s="62">
        <f>Hauling!K59</f>
        <v>7.4476229913017837</v>
      </c>
      <c r="AJ67" s="66">
        <f t="shared" si="19"/>
        <v>11.290299107142859</v>
      </c>
      <c r="AK67" s="66">
        <f t="shared" si="20"/>
        <v>8.4611633333333351</v>
      </c>
      <c r="AL67" s="66">
        <f t="shared" si="21"/>
        <v>26.476299734077845</v>
      </c>
      <c r="AM67" s="152">
        <f t="shared" si="31"/>
        <v>10.017188008928573</v>
      </c>
      <c r="AN67" s="79">
        <f t="shared" si="12"/>
        <v>3.98</v>
      </c>
      <c r="AO67" s="53">
        <f t="shared" si="22"/>
        <v>1.5</v>
      </c>
      <c r="AP67" s="53">
        <f>Silviculture!P71</f>
        <v>1922.8108223361232</v>
      </c>
      <c r="AQ67" s="53">
        <f t="shared" si="32"/>
        <v>2.7920714613787996</v>
      </c>
      <c r="AR67" s="53">
        <f t="shared" si="23"/>
        <v>10</v>
      </c>
      <c r="AS67" s="53">
        <f t="shared" si="24"/>
        <v>1</v>
      </c>
      <c r="AT67" s="48">
        <f t="shared" si="17"/>
        <v>6.5211803694076798</v>
      </c>
    </row>
    <row r="68" spans="1:46" x14ac:dyDescent="0.25">
      <c r="A68" s="18">
        <v>59</v>
      </c>
      <c r="B68" s="19" t="s">
        <v>83</v>
      </c>
      <c r="C68" s="20" t="s">
        <v>171</v>
      </c>
      <c r="D68" s="162">
        <v>3675.6820084498772</v>
      </c>
      <c r="E68" s="163">
        <v>0.6</v>
      </c>
      <c r="F68" s="163">
        <v>0.4</v>
      </c>
      <c r="G68" s="164">
        <v>1005.8460774244899</v>
      </c>
      <c r="H68" s="164">
        <v>2669.8359310253845</v>
      </c>
      <c r="I68" s="164">
        <v>1719532.0532038815</v>
      </c>
      <c r="J68" s="164">
        <v>42130.118558710223</v>
      </c>
      <c r="K68" s="164">
        <v>1677401.9346451699</v>
      </c>
      <c r="L68" s="52">
        <f t="shared" si="25"/>
        <v>1006441.1607871018</v>
      </c>
      <c r="M68" s="52">
        <f t="shared" si="26"/>
        <v>670960.77385806805</v>
      </c>
      <c r="N68" s="55">
        <f t="shared" si="27"/>
        <v>628.27903211301168</v>
      </c>
      <c r="O68" s="166">
        <v>20</v>
      </c>
      <c r="P68" s="167">
        <v>0</v>
      </c>
      <c r="Q68" s="167">
        <v>70</v>
      </c>
      <c r="R68" s="167">
        <v>0</v>
      </c>
      <c r="S68" s="167">
        <v>0</v>
      </c>
      <c r="T68" s="167">
        <v>10</v>
      </c>
      <c r="U68" s="49">
        <f t="shared" si="3"/>
        <v>47.8</v>
      </c>
      <c r="V68" s="167">
        <v>0</v>
      </c>
      <c r="W68" s="167">
        <v>5</v>
      </c>
      <c r="X68" s="167">
        <v>70</v>
      </c>
      <c r="Y68" s="167">
        <v>15</v>
      </c>
      <c r="Z68" s="167">
        <v>10</v>
      </c>
      <c r="AA68" s="23">
        <f t="shared" si="4"/>
        <v>69.5</v>
      </c>
      <c r="AB68" s="49">
        <f t="shared" si="28"/>
        <v>8.6875</v>
      </c>
      <c r="AC68" s="42">
        <f>Development!H59</f>
        <v>0.94261027286358545</v>
      </c>
      <c r="AD68" s="43">
        <f t="shared" si="29"/>
        <v>377044.10914543417</v>
      </c>
      <c r="AE68" s="2">
        <f t="shared" si="30"/>
        <v>0.2247786301887105</v>
      </c>
      <c r="AF68" s="48">
        <f t="shared" si="18"/>
        <v>8.9122786301887107</v>
      </c>
      <c r="AG68" s="62">
        <f>Hauling!I60</f>
        <v>6.1681309246309244</v>
      </c>
      <c r="AH68" s="62">
        <f>Hauling!J60</f>
        <v>9.1726610893406573</v>
      </c>
      <c r="AI68" s="62">
        <f>Hauling!K60</f>
        <v>10.439861058789852</v>
      </c>
      <c r="AJ68" s="66">
        <f t="shared" si="19"/>
        <v>21.927705437062937</v>
      </c>
      <c r="AK68" s="66">
        <f t="shared" si="20"/>
        <v>39.855212433185166</v>
      </c>
      <c r="AL68" s="66">
        <f t="shared" si="21"/>
        <v>37.113706063997924</v>
      </c>
      <c r="AM68" s="152">
        <f t="shared" si="31"/>
        <v>29.098708235511829</v>
      </c>
      <c r="AN68" s="79">
        <f t="shared" si="12"/>
        <v>3.98</v>
      </c>
      <c r="AO68" s="53">
        <f t="shared" si="22"/>
        <v>1.5</v>
      </c>
      <c r="AP68" s="53">
        <f>Silviculture!P72</f>
        <v>891.99102967659974</v>
      </c>
      <c r="AQ68" s="53">
        <f t="shared" si="32"/>
        <v>1.4197370659922848</v>
      </c>
      <c r="AR68" s="53">
        <f t="shared" si="23"/>
        <v>10</v>
      </c>
      <c r="AS68" s="53">
        <f t="shared" si="24"/>
        <v>1</v>
      </c>
      <c r="AT68" s="48">
        <f t="shared" si="17"/>
        <v>7.8984579145354248</v>
      </c>
    </row>
    <row r="69" spans="1:46" x14ac:dyDescent="0.25">
      <c r="A69" s="18">
        <v>60</v>
      </c>
      <c r="B69" s="19" t="s">
        <v>84</v>
      </c>
      <c r="C69" s="20" t="s">
        <v>172</v>
      </c>
      <c r="D69" s="162">
        <v>1762.796055670022</v>
      </c>
      <c r="E69" s="163">
        <v>0.6</v>
      </c>
      <c r="F69" s="163">
        <v>0.4</v>
      </c>
      <c r="G69" s="164">
        <v>691.41229808721891</v>
      </c>
      <c r="H69" s="164">
        <v>1071.3837575828043</v>
      </c>
      <c r="I69" s="164">
        <v>665708.33642953669</v>
      </c>
      <c r="J69" s="164">
        <v>12509.15969160888</v>
      </c>
      <c r="K69" s="164">
        <v>653199.17673792783</v>
      </c>
      <c r="L69" s="52">
        <f t="shared" si="25"/>
        <v>391919.50604275666</v>
      </c>
      <c r="M69" s="52">
        <f t="shared" si="26"/>
        <v>261279.67069517114</v>
      </c>
      <c r="N69" s="55">
        <f t="shared" si="27"/>
        <v>609.67806550627483</v>
      </c>
      <c r="O69" s="166">
        <v>20</v>
      </c>
      <c r="P69" s="167">
        <v>0</v>
      </c>
      <c r="Q69" s="167">
        <v>70</v>
      </c>
      <c r="R69" s="167">
        <v>0</v>
      </c>
      <c r="S69" s="167">
        <v>0</v>
      </c>
      <c r="T69" s="167">
        <v>10</v>
      </c>
      <c r="U69" s="49">
        <f t="shared" si="3"/>
        <v>47.8</v>
      </c>
      <c r="V69" s="167">
        <v>0</v>
      </c>
      <c r="W69" s="167">
        <v>5</v>
      </c>
      <c r="X69" s="167">
        <v>70</v>
      </c>
      <c r="Y69" s="167">
        <v>15</v>
      </c>
      <c r="Z69" s="167">
        <v>10</v>
      </c>
      <c r="AA69" s="23">
        <f t="shared" si="4"/>
        <v>69.5</v>
      </c>
      <c r="AB69" s="49">
        <f t="shared" si="28"/>
        <v>8.6875</v>
      </c>
      <c r="AC69" s="42">
        <f>Development!H60</f>
        <v>0.87072357795577271</v>
      </c>
      <c r="AD69" s="43">
        <f t="shared" si="29"/>
        <v>174144.71559115456</v>
      </c>
      <c r="AE69" s="2">
        <f t="shared" si="30"/>
        <v>0.2666027787432802</v>
      </c>
      <c r="AF69" s="48">
        <f t="shared" si="18"/>
        <v>8.9541027787432803</v>
      </c>
      <c r="AG69" s="62">
        <f>Hauling!I61</f>
        <v>4.3261538461538462</v>
      </c>
      <c r="AH69" s="62">
        <f>Hauling!J61</f>
        <v>5.8295236985236984</v>
      </c>
      <c r="AI69" s="62">
        <f>Hauling!K61</f>
        <v>8.5978839803127727</v>
      </c>
      <c r="AJ69" s="66">
        <f t="shared" si="19"/>
        <v>15.379476923076925</v>
      </c>
      <c r="AK69" s="66">
        <f t="shared" si="20"/>
        <v>25.329280470085475</v>
      </c>
      <c r="AL69" s="66">
        <f t="shared" si="21"/>
        <v>30.565477550011909</v>
      </c>
      <c r="AM69" s="152">
        <f t="shared" si="31"/>
        <v>19.359398341880347</v>
      </c>
      <c r="AN69" s="79">
        <f t="shared" si="12"/>
        <v>3.98</v>
      </c>
      <c r="AO69" s="53">
        <f t="shared" si="22"/>
        <v>1.5</v>
      </c>
      <c r="AP69" s="53">
        <f>Silviculture!P73</f>
        <v>814.73874884147892</v>
      </c>
      <c r="AQ69" s="53">
        <f t="shared" si="32"/>
        <v>1.3363425632918617</v>
      </c>
      <c r="AR69" s="53">
        <f t="shared" si="23"/>
        <v>10</v>
      </c>
      <c r="AS69" s="53">
        <f t="shared" si="24"/>
        <v>1</v>
      </c>
      <c r="AT69" s="48">
        <f t="shared" si="17"/>
        <v>7.1159874947132389</v>
      </c>
    </row>
    <row r="70" spans="1:46" x14ac:dyDescent="0.25">
      <c r="A70" s="18">
        <v>61</v>
      </c>
      <c r="B70" s="19" t="s">
        <v>85</v>
      </c>
      <c r="C70" s="20" t="s">
        <v>172</v>
      </c>
      <c r="D70" s="162">
        <v>4315.1055865272292</v>
      </c>
      <c r="E70" s="163">
        <v>0.6</v>
      </c>
      <c r="F70" s="163">
        <v>0.4</v>
      </c>
      <c r="G70" s="164">
        <v>2440.2950995075043</v>
      </c>
      <c r="H70" s="164">
        <v>1874.8104870197246</v>
      </c>
      <c r="I70" s="164">
        <v>1130557.5281724439</v>
      </c>
      <c r="J70" s="164">
        <v>55900.655862773056</v>
      </c>
      <c r="K70" s="164">
        <v>1074656.872309671</v>
      </c>
      <c r="L70" s="52">
        <f t="shared" si="25"/>
        <v>644794.12338580261</v>
      </c>
      <c r="M70" s="52">
        <f t="shared" si="26"/>
        <v>429862.74892386841</v>
      </c>
      <c r="N70" s="55">
        <f t="shared" si="27"/>
        <v>573.2082681156694</v>
      </c>
      <c r="O70" s="166">
        <v>60</v>
      </c>
      <c r="P70" s="167">
        <v>0</v>
      </c>
      <c r="Q70" s="167">
        <v>40</v>
      </c>
      <c r="R70" s="167">
        <v>0</v>
      </c>
      <c r="S70" s="167">
        <v>0</v>
      </c>
      <c r="T70" s="167">
        <v>0</v>
      </c>
      <c r="U70" s="49">
        <f t="shared" si="3"/>
        <v>33</v>
      </c>
      <c r="V70" s="167">
        <v>0</v>
      </c>
      <c r="W70" s="167">
        <v>20</v>
      </c>
      <c r="X70" s="167">
        <v>60</v>
      </c>
      <c r="Y70" s="167">
        <v>20</v>
      </c>
      <c r="Z70" s="167">
        <v>0</v>
      </c>
      <c r="AA70" s="23">
        <f t="shared" si="4"/>
        <v>62</v>
      </c>
      <c r="AB70" s="49">
        <f t="shared" si="28"/>
        <v>7.75</v>
      </c>
      <c r="AC70" s="42">
        <f>Development!H61</f>
        <v>0.71193045206850014</v>
      </c>
      <c r="AD70" s="43">
        <f t="shared" si="29"/>
        <v>284772.18082740007</v>
      </c>
      <c r="AE70" s="2">
        <f t="shared" si="30"/>
        <v>0.26498893569196913</v>
      </c>
      <c r="AF70" s="48">
        <f t="shared" si="18"/>
        <v>8.014988935691969</v>
      </c>
      <c r="AG70" s="62">
        <f>Hauling!I62</f>
        <v>3.4310116550116545</v>
      </c>
      <c r="AH70" s="62">
        <f>Hauling!J62</f>
        <v>5.3775711788211789</v>
      </c>
      <c r="AI70" s="62">
        <f>Hauling!K62</f>
        <v>7.7027417891705809</v>
      </c>
      <c r="AJ70" s="66">
        <f t="shared" si="19"/>
        <v>12.197246433566432</v>
      </c>
      <c r="AK70" s="66">
        <f t="shared" si="20"/>
        <v>23.365546771978025</v>
      </c>
      <c r="AL70" s="66">
        <f t="shared" si="21"/>
        <v>27.383247060501418</v>
      </c>
      <c r="AM70" s="152">
        <f t="shared" si="31"/>
        <v>16.664566568931072</v>
      </c>
      <c r="AN70" s="79">
        <f t="shared" si="12"/>
        <v>3.98</v>
      </c>
      <c r="AO70" s="53">
        <f t="shared" si="22"/>
        <v>1.5</v>
      </c>
      <c r="AP70" s="53">
        <f>Silviculture!P74</f>
        <v>643.02770273490148</v>
      </c>
      <c r="AQ70" s="53">
        <f t="shared" si="32"/>
        <v>1.1218046537408686</v>
      </c>
      <c r="AR70" s="53">
        <f t="shared" si="23"/>
        <v>10</v>
      </c>
      <c r="AS70" s="53">
        <f t="shared" si="24"/>
        <v>1</v>
      </c>
      <c r="AT70" s="48">
        <f t="shared" si="17"/>
        <v>5.624108812669113</v>
      </c>
    </row>
    <row r="71" spans="1:46" x14ac:dyDescent="0.25">
      <c r="A71" s="18">
        <v>62</v>
      </c>
      <c r="B71" s="19" t="s">
        <v>86</v>
      </c>
      <c r="C71" s="20" t="s">
        <v>172</v>
      </c>
      <c r="D71" s="162">
        <v>3444.8235509080355</v>
      </c>
      <c r="E71" s="163">
        <v>0.55000000000000004</v>
      </c>
      <c r="F71" s="163">
        <v>0.44999999999999996</v>
      </c>
      <c r="G71" s="164">
        <v>1445.1782297706045</v>
      </c>
      <c r="H71" s="164">
        <v>1999.6453211374285</v>
      </c>
      <c r="I71" s="164">
        <v>1496470.0706349325</v>
      </c>
      <c r="J71" s="164">
        <v>109221.81828571008</v>
      </c>
      <c r="K71" s="164">
        <v>1387248.2523492221</v>
      </c>
      <c r="L71" s="52">
        <f t="shared" si="25"/>
        <v>762986.53879207221</v>
      </c>
      <c r="M71" s="52">
        <f t="shared" si="26"/>
        <v>624261.71355714987</v>
      </c>
      <c r="N71" s="55">
        <f t="shared" si="27"/>
        <v>693.74715490051722</v>
      </c>
      <c r="O71" s="166">
        <v>30</v>
      </c>
      <c r="P71" s="167">
        <v>0</v>
      </c>
      <c r="Q71" s="167">
        <v>60</v>
      </c>
      <c r="R71" s="167">
        <v>0</v>
      </c>
      <c r="S71" s="167">
        <v>0</v>
      </c>
      <c r="T71" s="167">
        <v>10</v>
      </c>
      <c r="U71" s="49">
        <f t="shared" si="3"/>
        <v>46.3</v>
      </c>
      <c r="V71" s="167">
        <v>0</v>
      </c>
      <c r="W71" s="167">
        <v>20</v>
      </c>
      <c r="X71" s="167">
        <v>60</v>
      </c>
      <c r="Y71" s="167">
        <v>20</v>
      </c>
      <c r="Z71" s="167">
        <v>0</v>
      </c>
      <c r="AA71" s="23">
        <f t="shared" si="4"/>
        <v>62</v>
      </c>
      <c r="AB71" s="49">
        <f t="shared" si="28"/>
        <v>7.75</v>
      </c>
      <c r="AC71" s="42">
        <f>Development!H62</f>
        <v>0.88350612026988506</v>
      </c>
      <c r="AD71" s="43">
        <f t="shared" si="29"/>
        <v>265051.83608096553</v>
      </c>
      <c r="AE71" s="2">
        <f t="shared" si="30"/>
        <v>0.19106301675429474</v>
      </c>
      <c r="AF71" s="48">
        <f t="shared" si="18"/>
        <v>7.9410630167542946</v>
      </c>
      <c r="AG71" s="62">
        <f>Hauling!I63</f>
        <v>3.9629761904761907</v>
      </c>
      <c r="AH71" s="62">
        <f>Hauling!J63</f>
        <v>5.9095357142857141</v>
      </c>
      <c r="AI71" s="62">
        <f>Hauling!K63</f>
        <v>8.2347063246351162</v>
      </c>
      <c r="AJ71" s="66">
        <f t="shared" si="19"/>
        <v>14.088380357142858</v>
      </c>
      <c r="AK71" s="66">
        <f t="shared" si="20"/>
        <v>25.676932678571429</v>
      </c>
      <c r="AL71" s="66">
        <f t="shared" si="21"/>
        <v>29.27438098407784</v>
      </c>
      <c r="AM71" s="152">
        <f t="shared" si="31"/>
        <v>19.303228901785715</v>
      </c>
      <c r="AN71" s="79">
        <f t="shared" si="12"/>
        <v>3.98</v>
      </c>
      <c r="AO71" s="53">
        <f t="shared" si="22"/>
        <v>1.5</v>
      </c>
      <c r="AP71" s="53">
        <f>Silviculture!P75</f>
        <v>656.13990801149441</v>
      </c>
      <c r="AQ71" s="53">
        <f t="shared" si="32"/>
        <v>0.94579113352267996</v>
      </c>
      <c r="AR71" s="53">
        <f t="shared" si="23"/>
        <v>10</v>
      </c>
      <c r="AS71" s="53">
        <f t="shared" si="24"/>
        <v>1</v>
      </c>
      <c r="AT71" s="48">
        <f t="shared" si="17"/>
        <v>6.8792066441650155</v>
      </c>
    </row>
    <row r="72" spans="1:46" x14ac:dyDescent="0.25">
      <c r="A72" s="18">
        <v>63</v>
      </c>
      <c r="B72" s="19" t="s">
        <v>87</v>
      </c>
      <c r="C72" s="20" t="s">
        <v>172</v>
      </c>
      <c r="D72" s="162">
        <v>2566.0909106690915</v>
      </c>
      <c r="E72" s="163">
        <v>0.6</v>
      </c>
      <c r="F72" s="163">
        <v>0.4</v>
      </c>
      <c r="G72" s="164">
        <v>1695.7432825875035</v>
      </c>
      <c r="H72" s="164">
        <v>870.34762808158689</v>
      </c>
      <c r="I72" s="164">
        <v>671308.51236035442</v>
      </c>
      <c r="J72" s="164">
        <v>86512.5607095913</v>
      </c>
      <c r="K72" s="164">
        <v>584795.9516507634</v>
      </c>
      <c r="L72" s="52">
        <f t="shared" si="25"/>
        <v>350877.57099045801</v>
      </c>
      <c r="M72" s="52">
        <f t="shared" si="26"/>
        <v>233918.38066030538</v>
      </c>
      <c r="N72" s="55">
        <f t="shared" si="27"/>
        <v>671.91077769668402</v>
      </c>
      <c r="O72" s="166">
        <v>20</v>
      </c>
      <c r="P72" s="167">
        <v>0</v>
      </c>
      <c r="Q72" s="167">
        <v>70</v>
      </c>
      <c r="R72" s="167">
        <v>0</v>
      </c>
      <c r="S72" s="167">
        <v>0</v>
      </c>
      <c r="T72" s="167">
        <v>10</v>
      </c>
      <c r="U72" s="49">
        <f t="shared" si="3"/>
        <v>47.8</v>
      </c>
      <c r="V72" s="167">
        <v>0</v>
      </c>
      <c r="W72" s="167">
        <v>20</v>
      </c>
      <c r="X72" s="167">
        <v>70</v>
      </c>
      <c r="Y72" s="167">
        <v>10</v>
      </c>
      <c r="Z72" s="167">
        <v>0</v>
      </c>
      <c r="AA72" s="23">
        <f t="shared" si="4"/>
        <v>59</v>
      </c>
      <c r="AB72" s="49">
        <f t="shared" si="28"/>
        <v>7.375</v>
      </c>
      <c r="AC72" s="42">
        <f>Development!H63</f>
        <v>0.79829683508844562</v>
      </c>
      <c r="AD72" s="43">
        <f t="shared" si="29"/>
        <v>239489.05052653368</v>
      </c>
      <c r="AE72" s="2">
        <f t="shared" si="30"/>
        <v>0.40952583520885094</v>
      </c>
      <c r="AF72" s="48">
        <f t="shared" si="18"/>
        <v>7.7845258352088509</v>
      </c>
      <c r="AG72" s="62">
        <f>Hauling!I64</f>
        <v>3.7092619047619046</v>
      </c>
      <c r="AH72" s="62">
        <f>Hauling!J64</f>
        <v>5.6558214285714286</v>
      </c>
      <c r="AI72" s="62">
        <f>Hauling!K64</f>
        <v>7.9809920389208315</v>
      </c>
      <c r="AJ72" s="66">
        <f t="shared" si="19"/>
        <v>13.186426071428571</v>
      </c>
      <c r="AK72" s="66">
        <f t="shared" si="20"/>
        <v>24.574544107142863</v>
      </c>
      <c r="AL72" s="66">
        <f t="shared" si="21"/>
        <v>28.372426698363558</v>
      </c>
      <c r="AM72" s="152">
        <f t="shared" si="31"/>
        <v>17.741673285714292</v>
      </c>
      <c r="AN72" s="79">
        <f t="shared" si="12"/>
        <v>3.98</v>
      </c>
      <c r="AO72" s="53">
        <f t="shared" si="22"/>
        <v>1.5</v>
      </c>
      <c r="AP72" s="53">
        <f>Silviculture!P76</f>
        <v>901.30991287467771</v>
      </c>
      <c r="AQ72" s="53">
        <f t="shared" si="32"/>
        <v>1.341413090536181</v>
      </c>
      <c r="AR72" s="53">
        <f t="shared" si="23"/>
        <v>10</v>
      </c>
      <c r="AS72" s="53">
        <f t="shared" si="24"/>
        <v>1</v>
      </c>
      <c r="AT72" s="48">
        <f t="shared" si="17"/>
        <v>6.8934089769167466</v>
      </c>
    </row>
    <row r="73" spans="1:46" x14ac:dyDescent="0.25">
      <c r="A73" s="18">
        <v>64</v>
      </c>
      <c r="B73" s="19" t="s">
        <v>88</v>
      </c>
      <c r="C73" s="20" t="s">
        <v>172</v>
      </c>
      <c r="D73" s="162">
        <v>6662.4940067448733</v>
      </c>
      <c r="E73" s="163">
        <v>0.65</v>
      </c>
      <c r="F73" s="163">
        <v>0.35</v>
      </c>
      <c r="G73" s="164">
        <v>5131.7741792534143</v>
      </c>
      <c r="H73" s="164">
        <v>1530.7198274914554</v>
      </c>
      <c r="I73" s="164">
        <v>1717221.1480484724</v>
      </c>
      <c r="J73" s="164">
        <v>666913.07074805268</v>
      </c>
      <c r="K73" s="164">
        <v>1050308.0773004224</v>
      </c>
      <c r="L73" s="52">
        <f t="shared" si="25"/>
        <v>682700.25024527451</v>
      </c>
      <c r="M73" s="52">
        <f t="shared" si="26"/>
        <v>367607.82705514779</v>
      </c>
      <c r="N73" s="55">
        <f t="shared" si="27"/>
        <v>686.15304932821573</v>
      </c>
      <c r="O73" s="166">
        <v>60</v>
      </c>
      <c r="P73" s="167">
        <v>0</v>
      </c>
      <c r="Q73" s="167">
        <v>30</v>
      </c>
      <c r="R73" s="167">
        <v>0</v>
      </c>
      <c r="S73" s="167">
        <v>0</v>
      </c>
      <c r="T73" s="167">
        <v>10</v>
      </c>
      <c r="U73" s="49">
        <f t="shared" si="3"/>
        <v>41.8</v>
      </c>
      <c r="V73" s="167">
        <v>0</v>
      </c>
      <c r="W73" s="167">
        <v>50</v>
      </c>
      <c r="X73" s="167">
        <v>40</v>
      </c>
      <c r="Y73" s="167">
        <v>10</v>
      </c>
      <c r="Z73" s="167">
        <v>0</v>
      </c>
      <c r="AA73" s="23">
        <f t="shared" si="4"/>
        <v>53</v>
      </c>
      <c r="AB73" s="49">
        <f t="shared" si="28"/>
        <v>6.625</v>
      </c>
      <c r="AC73" s="42">
        <f>Development!H64</f>
        <v>0.72280039337936342</v>
      </c>
      <c r="AD73" s="43">
        <f t="shared" si="29"/>
        <v>505960.27536555438</v>
      </c>
      <c r="AE73" s="2">
        <f t="shared" si="30"/>
        <v>0.48172558728293324</v>
      </c>
      <c r="AF73" s="48">
        <f t="shared" si="18"/>
        <v>7.1067255872829334</v>
      </c>
      <c r="AG73" s="62">
        <f>Hauling!I65</f>
        <v>2.5588333333333333</v>
      </c>
      <c r="AH73" s="62">
        <f>Hauling!J65</f>
        <v>4.5053928571428568</v>
      </c>
      <c r="AI73" s="62">
        <f>Hauling!K65</f>
        <v>6.8305634674922597</v>
      </c>
      <c r="AJ73" s="66">
        <f t="shared" si="19"/>
        <v>9.0966524999999994</v>
      </c>
      <c r="AK73" s="66">
        <f t="shared" si="20"/>
        <v>19.575931964285715</v>
      </c>
      <c r="AL73" s="66">
        <f t="shared" si="21"/>
        <v>24.282653126934985</v>
      </c>
      <c r="AM73" s="152">
        <f t="shared" si="31"/>
        <v>12.764400312499998</v>
      </c>
      <c r="AN73" s="79">
        <f t="shared" si="12"/>
        <v>3.98</v>
      </c>
      <c r="AO73" s="53">
        <f t="shared" si="22"/>
        <v>1.5</v>
      </c>
      <c r="AP73" s="53">
        <f>Silviculture!P77</f>
        <v>649.93193912203742</v>
      </c>
      <c r="AQ73" s="53">
        <f t="shared" si="32"/>
        <v>0.94721132516770001</v>
      </c>
      <c r="AR73" s="53">
        <f t="shared" si="23"/>
        <v>10</v>
      </c>
      <c r="AS73" s="53">
        <f t="shared" si="24"/>
        <v>1</v>
      </c>
      <c r="AT73" s="48">
        <f t="shared" si="17"/>
        <v>5.92946697799605</v>
      </c>
    </row>
    <row r="74" spans="1:46" x14ac:dyDescent="0.25">
      <c r="A74" s="18">
        <v>65</v>
      </c>
      <c r="B74" s="19" t="s">
        <v>89</v>
      </c>
      <c r="C74" s="20" t="s">
        <v>172</v>
      </c>
      <c r="D74" s="162">
        <v>2700.2046862782563</v>
      </c>
      <c r="E74" s="163">
        <v>0.55000000000000004</v>
      </c>
      <c r="F74" s="163">
        <v>0.44999999999999996</v>
      </c>
      <c r="G74" s="164">
        <v>1975.4528133936528</v>
      </c>
      <c r="H74" s="164">
        <v>724.75187288460643</v>
      </c>
      <c r="I74" s="164">
        <v>720244.83260061988</v>
      </c>
      <c r="J74" s="164">
        <v>268916.26784633333</v>
      </c>
      <c r="K74" s="164">
        <v>451328.56475428637</v>
      </c>
      <c r="L74" s="52">
        <f t="shared" si="25"/>
        <v>248230.71061485753</v>
      </c>
      <c r="M74" s="52">
        <f t="shared" si="26"/>
        <v>203097.85413942885</v>
      </c>
      <c r="N74" s="55">
        <f t="shared" si="27"/>
        <v>622.735285881967</v>
      </c>
      <c r="O74" s="166">
        <v>60</v>
      </c>
      <c r="P74" s="167">
        <v>0</v>
      </c>
      <c r="Q74" s="167">
        <v>30</v>
      </c>
      <c r="R74" s="167">
        <v>0</v>
      </c>
      <c r="S74" s="167">
        <v>0</v>
      </c>
      <c r="T74" s="167">
        <v>10</v>
      </c>
      <c r="U74" s="49">
        <f t="shared" ref="U74:U137" si="33">(O74/100*$U$8)+(P74/100*$U$7)+(Q74/100*$U$6)+(R74/100*$U$5)+(S74/100*$U$4+(T74/100*$U$3))</f>
        <v>41.8</v>
      </c>
      <c r="V74" s="167">
        <v>0</v>
      </c>
      <c r="W74" s="167">
        <v>50</v>
      </c>
      <c r="X74" s="167">
        <v>40</v>
      </c>
      <c r="Y74" s="167">
        <v>10</v>
      </c>
      <c r="Z74" s="167">
        <v>0</v>
      </c>
      <c r="AA74" s="23">
        <f t="shared" ref="AA74:AA137" si="34">(V74/100*$AA$8)+(W74/100*$AA$7)+(X74/100*$AA$6)+(Y74/100*$AA$5+(Z74/100*$AA$4))</f>
        <v>53</v>
      </c>
      <c r="AB74" s="49">
        <f t="shared" si="28"/>
        <v>6.625</v>
      </c>
      <c r="AC74" s="42">
        <f>Development!H65</f>
        <v>0.74451835164745772</v>
      </c>
      <c r="AD74" s="43">
        <f t="shared" si="29"/>
        <v>223355.50549423732</v>
      </c>
      <c r="AE74" s="2">
        <f t="shared" si="30"/>
        <v>0.49488448757024095</v>
      </c>
      <c r="AF74" s="48">
        <f t="shared" si="18"/>
        <v>7.1198844875702409</v>
      </c>
      <c r="AG74" s="62">
        <f>Hauling!I66</f>
        <v>2.1228333333333333</v>
      </c>
      <c r="AH74" s="62">
        <f>Hauling!J66</f>
        <v>4.0693928571428568</v>
      </c>
      <c r="AI74" s="62">
        <f>Hauling!K66</f>
        <v>6.3945634674922598</v>
      </c>
      <c r="AJ74" s="66">
        <f t="shared" si="19"/>
        <v>7.5466725000000006</v>
      </c>
      <c r="AK74" s="66">
        <f t="shared" si="20"/>
        <v>17.681511964285715</v>
      </c>
      <c r="AL74" s="66">
        <f t="shared" si="21"/>
        <v>22.732673126934987</v>
      </c>
      <c r="AM74" s="152">
        <f t="shared" si="31"/>
        <v>12.107350258928571</v>
      </c>
      <c r="AN74" s="79">
        <f t="shared" si="12"/>
        <v>3.98</v>
      </c>
      <c r="AO74" s="53">
        <f t="shared" si="22"/>
        <v>1.5</v>
      </c>
      <c r="AP74" s="53">
        <f>Silviculture!P78</f>
        <v>552.89258067187279</v>
      </c>
      <c r="AQ74" s="53">
        <f t="shared" si="32"/>
        <v>0.88784527423851145</v>
      </c>
      <c r="AR74" s="53">
        <f t="shared" si="23"/>
        <v>10</v>
      </c>
      <c r="AS74" s="53">
        <f t="shared" si="24"/>
        <v>1</v>
      </c>
      <c r="AT74" s="48">
        <f t="shared" ref="AT74:AT127" si="35">AT$8*(U74+AF74+AM74+AO74+AQ74+AR74)</f>
        <v>5.8732064016589858</v>
      </c>
    </row>
    <row r="75" spans="1:46" x14ac:dyDescent="0.25">
      <c r="A75" s="18">
        <v>66</v>
      </c>
      <c r="B75" s="19" t="s">
        <v>90</v>
      </c>
      <c r="C75" s="20" t="s">
        <v>172</v>
      </c>
      <c r="D75" s="162">
        <v>2722.4120052307749</v>
      </c>
      <c r="E75" s="163">
        <v>0.55000000000000004</v>
      </c>
      <c r="F75" s="163">
        <v>0.44999999999999996</v>
      </c>
      <c r="G75" s="164">
        <v>2345.0202177379742</v>
      </c>
      <c r="H75" s="164">
        <v>377.39178749280103</v>
      </c>
      <c r="I75" s="164">
        <v>345007.93104519357</v>
      </c>
      <c r="J75" s="164">
        <v>94146.633775104914</v>
      </c>
      <c r="K75" s="164">
        <v>250861.29727008918</v>
      </c>
      <c r="L75" s="52">
        <f t="shared" si="25"/>
        <v>137973.71349854907</v>
      </c>
      <c r="M75" s="52">
        <f t="shared" si="26"/>
        <v>112887.58377154013</v>
      </c>
      <c r="N75" s="55">
        <f t="shared" si="27"/>
        <v>664.72378462892368</v>
      </c>
      <c r="O75" s="166">
        <v>60</v>
      </c>
      <c r="P75" s="167">
        <v>0</v>
      </c>
      <c r="Q75" s="167">
        <v>30</v>
      </c>
      <c r="R75" s="167">
        <v>0</v>
      </c>
      <c r="S75" s="167">
        <v>0</v>
      </c>
      <c r="T75" s="167">
        <v>10</v>
      </c>
      <c r="U75" s="49">
        <f t="shared" si="33"/>
        <v>41.8</v>
      </c>
      <c r="V75" s="167">
        <v>0</v>
      </c>
      <c r="W75" s="167">
        <v>50</v>
      </c>
      <c r="X75" s="167">
        <v>40</v>
      </c>
      <c r="Y75" s="167">
        <v>10</v>
      </c>
      <c r="Z75" s="167">
        <v>0</v>
      </c>
      <c r="AA75" s="23">
        <f t="shared" si="34"/>
        <v>53</v>
      </c>
      <c r="AB75" s="49">
        <f t="shared" si="28"/>
        <v>6.625</v>
      </c>
      <c r="AC75" s="42">
        <f>Development!H66</f>
        <v>0.69659223520944757</v>
      </c>
      <c r="AD75" s="43">
        <f t="shared" si="29"/>
        <v>208977.67056283428</v>
      </c>
      <c r="AE75" s="2">
        <f t="shared" si="30"/>
        <v>0.83304069952982418</v>
      </c>
      <c r="AF75" s="48">
        <f t="shared" si="18"/>
        <v>7.4580406995298238</v>
      </c>
      <c r="AG75" s="62">
        <f>Hauling!I67</f>
        <v>2.9056889776889774</v>
      </c>
      <c r="AH75" s="62">
        <f>Hauling!J67</f>
        <v>4.8522485014985017</v>
      </c>
      <c r="AI75" s="62">
        <f>Hauling!K67</f>
        <v>7.1774191118479038</v>
      </c>
      <c r="AJ75" s="66">
        <f t="shared" si="19"/>
        <v>10.329724315684315</v>
      </c>
      <c r="AK75" s="66">
        <f t="shared" si="20"/>
        <v>21.083019739010993</v>
      </c>
      <c r="AL75" s="66">
        <f t="shared" si="21"/>
        <v>25.5157249426193</v>
      </c>
      <c r="AM75" s="152">
        <f t="shared" si="31"/>
        <v>15.168707256181319</v>
      </c>
      <c r="AN75" s="79">
        <f t="shared" ref="AN75:AN138" si="36">AM$9</f>
        <v>3.98</v>
      </c>
      <c r="AO75" s="53">
        <f t="shared" si="22"/>
        <v>1.5</v>
      </c>
      <c r="AP75" s="53">
        <f>Silviculture!P79</f>
        <v>750.27925601459731</v>
      </c>
      <c r="AQ75" s="53">
        <f t="shared" si="32"/>
        <v>1.1287083046583541</v>
      </c>
      <c r="AR75" s="53">
        <f t="shared" si="23"/>
        <v>10</v>
      </c>
      <c r="AS75" s="53">
        <f t="shared" si="24"/>
        <v>1</v>
      </c>
      <c r="AT75" s="48">
        <f t="shared" si="35"/>
        <v>6.1644365008295594</v>
      </c>
    </row>
    <row r="76" spans="1:46" x14ac:dyDescent="0.25">
      <c r="A76" s="18">
        <v>67</v>
      </c>
      <c r="B76" s="19" t="s">
        <v>91</v>
      </c>
      <c r="C76" s="20" t="s">
        <v>172</v>
      </c>
      <c r="D76" s="162">
        <v>3730.387863175346</v>
      </c>
      <c r="E76" s="163">
        <v>0.65</v>
      </c>
      <c r="F76" s="163">
        <v>0.35</v>
      </c>
      <c r="G76" s="164">
        <v>2411.1286836724848</v>
      </c>
      <c r="H76" s="164">
        <v>1319.2591795028552</v>
      </c>
      <c r="I76" s="164">
        <v>753485.33990944573</v>
      </c>
      <c r="J76" s="164">
        <v>123651.65400944883</v>
      </c>
      <c r="K76" s="164">
        <v>629833.68589999597</v>
      </c>
      <c r="L76" s="52">
        <f t="shared" ref="L76:L107" si="37">K76*E76</f>
        <v>409391.89583499741</v>
      </c>
      <c r="M76" s="52">
        <f t="shared" ref="M76:M107" si="38">(K76*F76)</f>
        <v>220441.79006499858</v>
      </c>
      <c r="N76" s="55">
        <f t="shared" ref="N76:N107" si="39">K76/H76</f>
        <v>477.41467005546264</v>
      </c>
      <c r="O76" s="166">
        <v>50</v>
      </c>
      <c r="P76" s="167">
        <v>0</v>
      </c>
      <c r="Q76" s="167">
        <v>50</v>
      </c>
      <c r="R76" s="167">
        <v>0</v>
      </c>
      <c r="S76" s="167">
        <v>0</v>
      </c>
      <c r="T76" s="167">
        <v>0</v>
      </c>
      <c r="U76" s="49">
        <f t="shared" si="33"/>
        <v>34.5</v>
      </c>
      <c r="V76" s="167">
        <v>0</v>
      </c>
      <c r="W76" s="167">
        <v>40</v>
      </c>
      <c r="X76" s="167">
        <v>40</v>
      </c>
      <c r="Y76" s="167">
        <v>20</v>
      </c>
      <c r="Z76" s="167">
        <v>0</v>
      </c>
      <c r="AA76" s="23">
        <f t="shared" si="34"/>
        <v>58</v>
      </c>
      <c r="AB76" s="49">
        <f t="shared" ref="AB76:AB107" si="40">AA76*1000/AC$7</f>
        <v>7.25</v>
      </c>
      <c r="AC76" s="42">
        <f>Development!H67</f>
        <v>0.61095892268741181</v>
      </c>
      <c r="AD76" s="43">
        <f t="shared" ref="AD76:AD107" si="41">IF(D76&lt;AC$6,0,ROUND((D76/AC$6),0)*AC$5*(AC76))</f>
        <v>244383.56907496473</v>
      </c>
      <c r="AE76" s="2">
        <f t="shared" ref="AE76:AE107" si="42">AD76/K76</f>
        <v>0.38801285886408998</v>
      </c>
      <c r="AF76" s="48">
        <f t="shared" si="18"/>
        <v>7.6380128588640899</v>
      </c>
      <c r="AG76" s="62">
        <f>Hauling!I68</f>
        <v>2.9056889776889774</v>
      </c>
      <c r="AH76" s="62">
        <f>Hauling!J68</f>
        <v>4.8522485014985017</v>
      </c>
      <c r="AI76" s="62">
        <f>Hauling!K68</f>
        <v>7.1774191118479038</v>
      </c>
      <c r="AJ76" s="66">
        <f t="shared" si="19"/>
        <v>10.329724315684315</v>
      </c>
      <c r="AK76" s="66">
        <f t="shared" si="20"/>
        <v>21.083019739010993</v>
      </c>
      <c r="AL76" s="66">
        <f t="shared" si="21"/>
        <v>25.5157249426193</v>
      </c>
      <c r="AM76" s="152">
        <f t="shared" ref="AM76:AM107" si="43">((AJ76*L76)+(AK76*M76))/K76</f>
        <v>14.09337771384865</v>
      </c>
      <c r="AN76" s="79">
        <f t="shared" si="36"/>
        <v>3.98</v>
      </c>
      <c r="AO76" s="53">
        <f t="shared" si="22"/>
        <v>1.5</v>
      </c>
      <c r="AP76" s="53">
        <f>Silviculture!P80</f>
        <v>579.27641766239788</v>
      </c>
      <c r="AQ76" s="53">
        <f t="shared" ref="AQ76:AQ107" si="44">AP76/N76</f>
        <v>1.2133611595871188</v>
      </c>
      <c r="AR76" s="53">
        <f t="shared" si="23"/>
        <v>10</v>
      </c>
      <c r="AS76" s="53">
        <f t="shared" si="24"/>
        <v>1</v>
      </c>
      <c r="AT76" s="48">
        <f t="shared" si="35"/>
        <v>5.5155801385839895</v>
      </c>
    </row>
    <row r="77" spans="1:46" x14ac:dyDescent="0.25">
      <c r="A77" s="18">
        <v>68</v>
      </c>
      <c r="B77" s="19" t="s">
        <v>92</v>
      </c>
      <c r="C77" s="20" t="s">
        <v>172</v>
      </c>
      <c r="D77" s="162">
        <v>2576.2147436178311</v>
      </c>
      <c r="E77" s="163">
        <v>0.65</v>
      </c>
      <c r="F77" s="163">
        <v>0.35</v>
      </c>
      <c r="G77" s="164">
        <v>1591.7327526903634</v>
      </c>
      <c r="H77" s="164">
        <v>984.48199092746393</v>
      </c>
      <c r="I77" s="164">
        <v>519254.51729510544</v>
      </c>
      <c r="J77" s="164">
        <v>86211.011118209091</v>
      </c>
      <c r="K77" s="164">
        <v>433043.50617689663</v>
      </c>
      <c r="L77" s="52">
        <f t="shared" si="37"/>
        <v>281478.27901498281</v>
      </c>
      <c r="M77" s="52">
        <f t="shared" si="38"/>
        <v>151565.22716191382</v>
      </c>
      <c r="N77" s="55">
        <f t="shared" si="39"/>
        <v>439.869403572262</v>
      </c>
      <c r="O77" s="166">
        <v>30</v>
      </c>
      <c r="P77" s="167">
        <v>0</v>
      </c>
      <c r="Q77" s="167">
        <v>60</v>
      </c>
      <c r="R77" s="167">
        <v>0</v>
      </c>
      <c r="S77" s="167">
        <v>0</v>
      </c>
      <c r="T77" s="167">
        <v>10</v>
      </c>
      <c r="U77" s="49">
        <f t="shared" si="33"/>
        <v>46.3</v>
      </c>
      <c r="V77" s="167">
        <v>0</v>
      </c>
      <c r="W77" s="167">
        <v>40</v>
      </c>
      <c r="X77" s="167">
        <v>40</v>
      </c>
      <c r="Y77" s="167">
        <v>20</v>
      </c>
      <c r="Z77" s="167">
        <v>0</v>
      </c>
      <c r="AA77" s="23">
        <f t="shared" si="34"/>
        <v>58</v>
      </c>
      <c r="AB77" s="49">
        <f t="shared" si="40"/>
        <v>7.25</v>
      </c>
      <c r="AC77" s="42">
        <f>Development!H68</f>
        <v>0.52648656135651917</v>
      </c>
      <c r="AD77" s="43">
        <f t="shared" si="41"/>
        <v>157945.96840695574</v>
      </c>
      <c r="AE77" s="2">
        <f t="shared" si="42"/>
        <v>0.36473464248748116</v>
      </c>
      <c r="AF77" s="48">
        <f t="shared" ref="AF77:AF139" si="45">AE77+AB77</f>
        <v>7.6147346424874813</v>
      </c>
      <c r="AG77" s="62">
        <f>Hauling!I69</f>
        <v>2.662132867132867</v>
      </c>
      <c r="AH77" s="62">
        <f>Hauling!J69</f>
        <v>4.6086923909423909</v>
      </c>
      <c r="AI77" s="62">
        <f>Hauling!K69</f>
        <v>6.9338630012917939</v>
      </c>
      <c r="AJ77" s="66">
        <f t="shared" si="19"/>
        <v>9.4638823426573442</v>
      </c>
      <c r="AK77" s="66">
        <f t="shared" si="20"/>
        <v>20.024768438644692</v>
      </c>
      <c r="AL77" s="66">
        <f t="shared" si="21"/>
        <v>24.64988296959233</v>
      </c>
      <c r="AM77" s="152">
        <f t="shared" si="43"/>
        <v>13.160192476252915</v>
      </c>
      <c r="AN77" s="79">
        <f t="shared" si="36"/>
        <v>3.98</v>
      </c>
      <c r="AO77" s="53">
        <f t="shared" si="22"/>
        <v>1.5</v>
      </c>
      <c r="AP77" s="53">
        <f>Silviculture!P81</f>
        <v>708.00681116299768</v>
      </c>
      <c r="AQ77" s="53">
        <f t="shared" si="44"/>
        <v>1.6095841297738407</v>
      </c>
      <c r="AR77" s="53">
        <f t="shared" si="23"/>
        <v>10</v>
      </c>
      <c r="AS77" s="53">
        <f t="shared" si="24"/>
        <v>1</v>
      </c>
      <c r="AT77" s="48">
        <f t="shared" si="35"/>
        <v>6.4147608998811378</v>
      </c>
    </row>
    <row r="78" spans="1:46" x14ac:dyDescent="0.25">
      <c r="A78" s="18">
        <v>69</v>
      </c>
      <c r="B78" s="19" t="s">
        <v>93</v>
      </c>
      <c r="C78" s="20" t="s">
        <v>172</v>
      </c>
      <c r="D78" s="162">
        <v>4943.0993472312202</v>
      </c>
      <c r="E78" s="163">
        <v>0.55000000000000004</v>
      </c>
      <c r="F78" s="163">
        <v>0.44999999999999996</v>
      </c>
      <c r="G78" s="164">
        <v>1045.168173199138</v>
      </c>
      <c r="H78" s="164">
        <v>3897.9311740320809</v>
      </c>
      <c r="I78" s="164">
        <v>1920303.2895079621</v>
      </c>
      <c r="J78" s="164">
        <v>10209.5222940973</v>
      </c>
      <c r="K78" s="164">
        <v>1910093.7672138643</v>
      </c>
      <c r="L78" s="52">
        <f t="shared" si="37"/>
        <v>1050551.5719676255</v>
      </c>
      <c r="M78" s="52">
        <f t="shared" si="38"/>
        <v>859542.19524623884</v>
      </c>
      <c r="N78" s="55">
        <f t="shared" si="39"/>
        <v>490.02757666396491</v>
      </c>
      <c r="O78" s="166">
        <v>50</v>
      </c>
      <c r="P78" s="167">
        <v>0</v>
      </c>
      <c r="Q78" s="167">
        <v>40</v>
      </c>
      <c r="R78" s="167">
        <v>0</v>
      </c>
      <c r="S78" s="167">
        <v>0</v>
      </c>
      <c r="T78" s="167">
        <v>10</v>
      </c>
      <c r="U78" s="49">
        <f t="shared" si="33"/>
        <v>43.3</v>
      </c>
      <c r="V78" s="167">
        <v>0</v>
      </c>
      <c r="W78" s="167">
        <v>40</v>
      </c>
      <c r="X78" s="167">
        <v>30</v>
      </c>
      <c r="Y78" s="167">
        <v>15</v>
      </c>
      <c r="Z78" s="167">
        <v>15</v>
      </c>
      <c r="AA78" s="23">
        <f t="shared" si="34"/>
        <v>65.5</v>
      </c>
      <c r="AB78" s="49">
        <f t="shared" si="40"/>
        <v>8.1875</v>
      </c>
      <c r="AC78" s="42">
        <f>Development!H69</f>
        <v>0.88496667481050661</v>
      </c>
      <c r="AD78" s="43">
        <f t="shared" si="41"/>
        <v>442483.33740525332</v>
      </c>
      <c r="AE78" s="2">
        <f t="shared" si="42"/>
        <v>0.23165529619557704</v>
      </c>
      <c r="AF78" s="48">
        <f t="shared" si="45"/>
        <v>8.4191552961955765</v>
      </c>
      <c r="AG78" s="62">
        <f>Hauling!I70</f>
        <v>2.892642021720969</v>
      </c>
      <c r="AH78" s="62">
        <f>Hauling!J70</f>
        <v>4.5180904344193813</v>
      </c>
      <c r="AI78" s="62">
        <f>Hauling!K70</f>
        <v>7.1643721558798958</v>
      </c>
      <c r="AJ78" s="66">
        <f t="shared" si="19"/>
        <v>10.283342387218045</v>
      </c>
      <c r="AK78" s="66">
        <f t="shared" si="20"/>
        <v>19.631102937552217</v>
      </c>
      <c r="AL78" s="66">
        <f t="shared" si="21"/>
        <v>25.469343014153033</v>
      </c>
      <c r="AM78" s="152">
        <f t="shared" si="43"/>
        <v>14.489834634868423</v>
      </c>
      <c r="AN78" s="79">
        <f t="shared" si="36"/>
        <v>3.98</v>
      </c>
      <c r="AO78" s="53">
        <f t="shared" si="22"/>
        <v>1.5</v>
      </c>
      <c r="AP78" s="53">
        <f>Silviculture!P82</f>
        <v>584.65432542575411</v>
      </c>
      <c r="AQ78" s="53">
        <f t="shared" si="44"/>
        <v>1.1931049460644523</v>
      </c>
      <c r="AR78" s="53">
        <f t="shared" si="23"/>
        <v>10</v>
      </c>
      <c r="AS78" s="53">
        <f t="shared" si="24"/>
        <v>1</v>
      </c>
      <c r="AT78" s="48">
        <f t="shared" si="35"/>
        <v>6.3121675901702758</v>
      </c>
    </row>
    <row r="79" spans="1:46" x14ac:dyDescent="0.25">
      <c r="A79" s="18">
        <v>70</v>
      </c>
      <c r="B79" s="19" t="s">
        <v>94</v>
      </c>
      <c r="C79" s="20" t="s">
        <v>172</v>
      </c>
      <c r="D79" s="162">
        <v>1596.8863775512002</v>
      </c>
      <c r="E79" s="163">
        <v>0.6</v>
      </c>
      <c r="F79" s="163">
        <v>0.4</v>
      </c>
      <c r="G79" s="164">
        <v>400.53613665266062</v>
      </c>
      <c r="H79" s="164">
        <v>1196.3502408985391</v>
      </c>
      <c r="I79" s="164">
        <v>345933.88512408111</v>
      </c>
      <c r="J79" s="164">
        <v>5898.6581004137806</v>
      </c>
      <c r="K79" s="164">
        <v>340035.22702366736</v>
      </c>
      <c r="L79" s="52">
        <f t="shared" si="37"/>
        <v>204021.13621420041</v>
      </c>
      <c r="M79" s="52">
        <f t="shared" si="38"/>
        <v>136014.09080946696</v>
      </c>
      <c r="N79" s="55">
        <f t="shared" si="39"/>
        <v>284.22715639550347</v>
      </c>
      <c r="O79" s="166">
        <v>30</v>
      </c>
      <c r="P79" s="167">
        <v>0</v>
      </c>
      <c r="Q79" s="167">
        <v>70</v>
      </c>
      <c r="R79" s="167">
        <v>0</v>
      </c>
      <c r="S79" s="167">
        <v>0</v>
      </c>
      <c r="T79" s="167">
        <v>0</v>
      </c>
      <c r="U79" s="49">
        <f t="shared" si="33"/>
        <v>37.5</v>
      </c>
      <c r="V79" s="167">
        <v>0</v>
      </c>
      <c r="W79" s="167">
        <v>40</v>
      </c>
      <c r="X79" s="167">
        <v>30</v>
      </c>
      <c r="Y79" s="167">
        <v>10</v>
      </c>
      <c r="Z79" s="167">
        <v>20</v>
      </c>
      <c r="AA79" s="23">
        <f t="shared" si="34"/>
        <v>67</v>
      </c>
      <c r="AB79" s="49">
        <f t="shared" si="40"/>
        <v>8.375</v>
      </c>
      <c r="AC79" s="42">
        <f>Development!H70</f>
        <v>0.83726847331921572</v>
      </c>
      <c r="AD79" s="43">
        <f t="shared" si="41"/>
        <v>167453.69466384314</v>
      </c>
      <c r="AE79" s="2">
        <f t="shared" si="42"/>
        <v>0.4924598434390679</v>
      </c>
      <c r="AF79" s="48">
        <f t="shared" si="45"/>
        <v>8.8674598434390681</v>
      </c>
      <c r="AG79" s="62">
        <f>Hauling!I71</f>
        <v>2.8322848788638262</v>
      </c>
      <c r="AH79" s="62">
        <f>Hauling!J71</f>
        <v>4.4577332915622394</v>
      </c>
      <c r="AI79" s="62">
        <f>Hauling!K71</f>
        <v>7.1040150130227531</v>
      </c>
      <c r="AJ79" s="66">
        <f t="shared" si="19"/>
        <v>10.068772744360903</v>
      </c>
      <c r="AK79" s="66">
        <f t="shared" si="20"/>
        <v>19.36885115183793</v>
      </c>
      <c r="AL79" s="66">
        <f t="shared" si="21"/>
        <v>25.25477337129589</v>
      </c>
      <c r="AM79" s="152">
        <f t="shared" si="43"/>
        <v>13.788804107351714</v>
      </c>
      <c r="AN79" s="79">
        <f t="shared" si="36"/>
        <v>3.98</v>
      </c>
      <c r="AO79" s="53">
        <f t="shared" si="22"/>
        <v>1.5</v>
      </c>
      <c r="AP79" s="53">
        <f>Silviculture!P83</f>
        <v>589.01475705071914</v>
      </c>
      <c r="AQ79" s="53">
        <f t="shared" si="44"/>
        <v>2.0723380711415986</v>
      </c>
      <c r="AR79" s="53">
        <f t="shared" si="23"/>
        <v>10</v>
      </c>
      <c r="AS79" s="53">
        <f t="shared" si="24"/>
        <v>1</v>
      </c>
      <c r="AT79" s="48">
        <f t="shared" si="35"/>
        <v>5.8982881617545901</v>
      </c>
    </row>
    <row r="80" spans="1:46" x14ac:dyDescent="0.25">
      <c r="A80" s="18">
        <v>71</v>
      </c>
      <c r="B80" s="19" t="s">
        <v>95</v>
      </c>
      <c r="C80" s="20" t="s">
        <v>172</v>
      </c>
      <c r="D80" s="162">
        <v>6988.2872292989496</v>
      </c>
      <c r="E80" s="163">
        <v>0.4</v>
      </c>
      <c r="F80" s="163">
        <v>0.6</v>
      </c>
      <c r="G80" s="164">
        <v>1202.5727568194163</v>
      </c>
      <c r="H80" s="164">
        <v>5785.7144724795262</v>
      </c>
      <c r="I80" s="164">
        <v>3474909.3179179337</v>
      </c>
      <c r="J80" s="164">
        <v>55043.995852667635</v>
      </c>
      <c r="K80" s="164">
        <v>3419865.3220652663</v>
      </c>
      <c r="L80" s="52">
        <f t="shared" si="37"/>
        <v>1367946.1288261067</v>
      </c>
      <c r="M80" s="52">
        <f t="shared" si="38"/>
        <v>2051919.1932391596</v>
      </c>
      <c r="N80" s="55">
        <f t="shared" si="39"/>
        <v>591.08781436282118</v>
      </c>
      <c r="O80" s="166">
        <v>30</v>
      </c>
      <c r="P80" s="167">
        <v>0</v>
      </c>
      <c r="Q80" s="167">
        <v>70</v>
      </c>
      <c r="R80" s="167">
        <v>0</v>
      </c>
      <c r="S80" s="167">
        <v>0</v>
      </c>
      <c r="T80" s="167">
        <v>0</v>
      </c>
      <c r="U80" s="49">
        <f t="shared" si="33"/>
        <v>37.5</v>
      </c>
      <c r="V80" s="167">
        <v>0</v>
      </c>
      <c r="W80" s="167">
        <v>30</v>
      </c>
      <c r="X80" s="167">
        <v>40</v>
      </c>
      <c r="Y80" s="167">
        <v>20</v>
      </c>
      <c r="Z80" s="167">
        <v>10</v>
      </c>
      <c r="AA80" s="23">
        <f t="shared" si="34"/>
        <v>66</v>
      </c>
      <c r="AB80" s="49">
        <f t="shared" si="40"/>
        <v>8.25</v>
      </c>
      <c r="AC80" s="42">
        <f>Development!H71</f>
        <v>0.90419792108802122</v>
      </c>
      <c r="AD80" s="43">
        <f t="shared" si="41"/>
        <v>632938.54476161487</v>
      </c>
      <c r="AE80" s="2">
        <f t="shared" si="42"/>
        <v>0.18507703817394233</v>
      </c>
      <c r="AF80" s="48">
        <f t="shared" si="45"/>
        <v>8.4350770381739419</v>
      </c>
      <c r="AG80" s="62">
        <f>Hauling!I72</f>
        <v>4.3212558356676007</v>
      </c>
      <c r="AH80" s="62">
        <f>Hauling!J72</f>
        <v>5.9467042483660135</v>
      </c>
      <c r="AI80" s="62">
        <f>Hauling!K72</f>
        <v>8.5929859698265272</v>
      </c>
      <c r="AJ80" s="66">
        <f t="shared" si="19"/>
        <v>15.362064495798322</v>
      </c>
      <c r="AK80" s="66">
        <f t="shared" si="20"/>
        <v>25.838429959150332</v>
      </c>
      <c r="AL80" s="66">
        <f t="shared" si="21"/>
        <v>30.548065122733306</v>
      </c>
      <c r="AM80" s="152">
        <f t="shared" si="43"/>
        <v>21.647883773809529</v>
      </c>
      <c r="AN80" s="79">
        <f t="shared" si="36"/>
        <v>3.98</v>
      </c>
      <c r="AO80" s="53">
        <f t="shared" si="22"/>
        <v>1.5</v>
      </c>
      <c r="AP80" s="53">
        <f>Silviculture!P84</f>
        <v>763.57723130296699</v>
      </c>
      <c r="AQ80" s="53">
        <f t="shared" si="44"/>
        <v>1.2918169056252418</v>
      </c>
      <c r="AR80" s="53">
        <f t="shared" si="23"/>
        <v>10</v>
      </c>
      <c r="AS80" s="53">
        <f t="shared" si="24"/>
        <v>1</v>
      </c>
      <c r="AT80" s="48">
        <f t="shared" si="35"/>
        <v>6.4299822174086971</v>
      </c>
    </row>
    <row r="81" spans="1:46" x14ac:dyDescent="0.25">
      <c r="A81" s="18">
        <v>72</v>
      </c>
      <c r="B81" s="19" t="s">
        <v>96</v>
      </c>
      <c r="C81" s="20" t="s">
        <v>172</v>
      </c>
      <c r="D81" s="162">
        <v>2673.4882999667861</v>
      </c>
      <c r="E81" s="163">
        <v>0.5</v>
      </c>
      <c r="F81" s="163">
        <v>0.5</v>
      </c>
      <c r="G81" s="164">
        <v>1186.0789073640492</v>
      </c>
      <c r="H81" s="164">
        <v>1487.4093926027349</v>
      </c>
      <c r="I81" s="164">
        <v>858569.71563246264</v>
      </c>
      <c r="J81" s="164">
        <v>44267.231844996357</v>
      </c>
      <c r="K81" s="164">
        <v>814302.48378746666</v>
      </c>
      <c r="L81" s="52">
        <f t="shared" si="37"/>
        <v>407151.24189373333</v>
      </c>
      <c r="M81" s="52">
        <f t="shared" si="38"/>
        <v>407151.24189373333</v>
      </c>
      <c r="N81" s="55">
        <f t="shared" si="39"/>
        <v>547.46358859719453</v>
      </c>
      <c r="O81" s="166">
        <v>20</v>
      </c>
      <c r="P81" s="167">
        <v>0</v>
      </c>
      <c r="Q81" s="167">
        <v>70</v>
      </c>
      <c r="R81" s="167">
        <v>0</v>
      </c>
      <c r="S81" s="167">
        <v>0</v>
      </c>
      <c r="T81" s="167">
        <v>10</v>
      </c>
      <c r="U81" s="49">
        <f t="shared" si="33"/>
        <v>47.8</v>
      </c>
      <c r="V81" s="167">
        <v>0</v>
      </c>
      <c r="W81" s="167">
        <v>20</v>
      </c>
      <c r="X81" s="167">
        <v>50</v>
      </c>
      <c r="Y81" s="167">
        <v>15</v>
      </c>
      <c r="Z81" s="167">
        <v>15</v>
      </c>
      <c r="AA81" s="23">
        <f t="shared" si="34"/>
        <v>69.5</v>
      </c>
      <c r="AB81" s="49">
        <f t="shared" si="40"/>
        <v>8.6875</v>
      </c>
      <c r="AC81" s="42">
        <f>Development!H72</f>
        <v>0.74736039387526376</v>
      </c>
      <c r="AD81" s="43">
        <f t="shared" si="41"/>
        <v>224208.11816257914</v>
      </c>
      <c r="AE81" s="2">
        <f t="shared" si="42"/>
        <v>0.27533763266906303</v>
      </c>
      <c r="AF81" s="48">
        <f t="shared" si="45"/>
        <v>8.9628376326690624</v>
      </c>
      <c r="AG81" s="62">
        <f>Hauling!I73</f>
        <v>2.8322848788638262</v>
      </c>
      <c r="AH81" s="62">
        <f>Hauling!J73</f>
        <v>4.4577332915622394</v>
      </c>
      <c r="AI81" s="62">
        <f>Hauling!K73</f>
        <v>7.1040150130227531</v>
      </c>
      <c r="AJ81" s="66">
        <f t="shared" si="19"/>
        <v>10.068772744360903</v>
      </c>
      <c r="AK81" s="66">
        <f t="shared" si="20"/>
        <v>19.36885115183793</v>
      </c>
      <c r="AL81" s="66">
        <f t="shared" si="21"/>
        <v>25.25477337129589</v>
      </c>
      <c r="AM81" s="152">
        <f t="shared" si="43"/>
        <v>14.718811948099416</v>
      </c>
      <c r="AN81" s="79">
        <f t="shared" si="36"/>
        <v>3.98</v>
      </c>
      <c r="AO81" s="53">
        <f t="shared" si="22"/>
        <v>1.5</v>
      </c>
      <c r="AP81" s="53">
        <f>Silviculture!P85</f>
        <v>630.92150345005928</v>
      </c>
      <c r="AQ81" s="53">
        <f t="shared" si="44"/>
        <v>1.1524446859867248</v>
      </c>
      <c r="AR81" s="53">
        <f t="shared" si="23"/>
        <v>10</v>
      </c>
      <c r="AS81" s="53">
        <f t="shared" si="24"/>
        <v>1</v>
      </c>
      <c r="AT81" s="48">
        <f t="shared" si="35"/>
        <v>6.730727541340416</v>
      </c>
    </row>
    <row r="82" spans="1:46" x14ac:dyDescent="0.25">
      <c r="A82" s="18">
        <v>73</v>
      </c>
      <c r="B82" s="19" t="s">
        <v>97</v>
      </c>
      <c r="C82" s="20" t="s">
        <v>172</v>
      </c>
      <c r="D82" s="162">
        <v>3042.7581798856309</v>
      </c>
      <c r="E82" s="163">
        <v>0.6</v>
      </c>
      <c r="F82" s="163">
        <v>0.4</v>
      </c>
      <c r="G82" s="164">
        <v>1888.7997417364879</v>
      </c>
      <c r="H82" s="164">
        <v>1153.9584381491431</v>
      </c>
      <c r="I82" s="164">
        <v>679396.68474733154</v>
      </c>
      <c r="J82" s="164">
        <v>107637.71535884876</v>
      </c>
      <c r="K82" s="164">
        <v>571758.96938848356</v>
      </c>
      <c r="L82" s="52">
        <f t="shared" si="37"/>
        <v>343055.38163309015</v>
      </c>
      <c r="M82" s="52">
        <f t="shared" si="38"/>
        <v>228703.58775539344</v>
      </c>
      <c r="N82" s="55">
        <f t="shared" si="39"/>
        <v>495.47622382790416</v>
      </c>
      <c r="O82" s="166">
        <v>20</v>
      </c>
      <c r="P82" s="167">
        <v>0</v>
      </c>
      <c r="Q82" s="167">
        <v>70</v>
      </c>
      <c r="R82" s="167">
        <v>0</v>
      </c>
      <c r="S82" s="167">
        <v>0</v>
      </c>
      <c r="T82" s="167">
        <v>10</v>
      </c>
      <c r="U82" s="49">
        <f t="shared" si="33"/>
        <v>47.8</v>
      </c>
      <c r="V82" s="167">
        <v>0</v>
      </c>
      <c r="W82" s="167">
        <v>20</v>
      </c>
      <c r="X82" s="167">
        <v>40</v>
      </c>
      <c r="Y82" s="167">
        <v>20</v>
      </c>
      <c r="Z82" s="167">
        <v>20</v>
      </c>
      <c r="AA82" s="23">
        <f t="shared" si="34"/>
        <v>74</v>
      </c>
      <c r="AB82" s="49">
        <f t="shared" si="40"/>
        <v>9.25</v>
      </c>
      <c r="AC82" s="42">
        <f>Development!H73</f>
        <v>0.61572858780820761</v>
      </c>
      <c r="AD82" s="43">
        <f t="shared" si="41"/>
        <v>184718.57634246227</v>
      </c>
      <c r="AE82" s="2">
        <f t="shared" si="42"/>
        <v>0.32307071026804413</v>
      </c>
      <c r="AF82" s="48">
        <f t="shared" si="45"/>
        <v>9.5730707102680448</v>
      </c>
      <c r="AG82" s="62">
        <f>Hauling!I74</f>
        <v>2.6420217209690895</v>
      </c>
      <c r="AH82" s="62">
        <f>Hauling!J74</f>
        <v>4.2674701336675023</v>
      </c>
      <c r="AI82" s="62">
        <f>Hauling!K74</f>
        <v>6.9137518551280159</v>
      </c>
      <c r="AJ82" s="66">
        <f t="shared" si="19"/>
        <v>9.3923872180451138</v>
      </c>
      <c r="AK82" s="66">
        <f t="shared" si="20"/>
        <v>18.542157730785298</v>
      </c>
      <c r="AL82" s="66">
        <f t="shared" si="21"/>
        <v>24.578387844980099</v>
      </c>
      <c r="AM82" s="152">
        <f t="shared" si="43"/>
        <v>13.052295423141189</v>
      </c>
      <c r="AN82" s="79">
        <f t="shared" si="36"/>
        <v>3.98</v>
      </c>
      <c r="AO82" s="53">
        <f t="shared" si="22"/>
        <v>1.5</v>
      </c>
      <c r="AP82" s="53">
        <f>Silviculture!P86</f>
        <v>653.73214239995582</v>
      </c>
      <c r="AQ82" s="53">
        <f t="shared" si="44"/>
        <v>1.3194016402026576</v>
      </c>
      <c r="AR82" s="53">
        <f t="shared" si="23"/>
        <v>10</v>
      </c>
      <c r="AS82" s="53">
        <f t="shared" si="24"/>
        <v>1</v>
      </c>
      <c r="AT82" s="48">
        <f t="shared" si="35"/>
        <v>6.6595814218889506</v>
      </c>
    </row>
    <row r="83" spans="1:46" x14ac:dyDescent="0.25">
      <c r="A83" s="18">
        <v>74</v>
      </c>
      <c r="B83" s="19" t="s">
        <v>98</v>
      </c>
      <c r="C83" s="20" t="s">
        <v>172</v>
      </c>
      <c r="D83" s="162">
        <v>2677.2282220747065</v>
      </c>
      <c r="E83" s="163">
        <v>0.6</v>
      </c>
      <c r="F83" s="163">
        <v>0.4</v>
      </c>
      <c r="G83" s="164">
        <v>918.97381081206208</v>
      </c>
      <c r="H83" s="164">
        <v>1758.254411262644</v>
      </c>
      <c r="I83" s="164">
        <v>988115.4142038353</v>
      </c>
      <c r="J83" s="164">
        <v>13876.724649538173</v>
      </c>
      <c r="K83" s="164">
        <v>974238.68955429725</v>
      </c>
      <c r="L83" s="52">
        <f t="shared" si="37"/>
        <v>584543.21373257833</v>
      </c>
      <c r="M83" s="52">
        <f t="shared" si="38"/>
        <v>389695.47582171892</v>
      </c>
      <c r="N83" s="55">
        <f t="shared" si="39"/>
        <v>554.09426719690327</v>
      </c>
      <c r="O83" s="166">
        <v>20</v>
      </c>
      <c r="P83" s="167">
        <v>0</v>
      </c>
      <c r="Q83" s="167">
        <v>70</v>
      </c>
      <c r="R83" s="167">
        <v>0</v>
      </c>
      <c r="S83" s="167">
        <v>0</v>
      </c>
      <c r="T83" s="167">
        <v>10</v>
      </c>
      <c r="U83" s="49">
        <f t="shared" si="33"/>
        <v>47.8</v>
      </c>
      <c r="V83" s="167">
        <v>0</v>
      </c>
      <c r="W83" s="167">
        <v>20</v>
      </c>
      <c r="X83" s="167">
        <v>40</v>
      </c>
      <c r="Y83" s="167">
        <v>20</v>
      </c>
      <c r="Z83" s="167">
        <v>20</v>
      </c>
      <c r="AA83" s="23">
        <f t="shared" si="34"/>
        <v>74</v>
      </c>
      <c r="AB83" s="49">
        <f t="shared" si="40"/>
        <v>9.25</v>
      </c>
      <c r="AC83" s="42">
        <f>Development!H74</f>
        <v>0.76816633360985842</v>
      </c>
      <c r="AD83" s="43">
        <f t="shared" si="41"/>
        <v>230449.90008295752</v>
      </c>
      <c r="AE83" s="2">
        <f t="shared" si="42"/>
        <v>0.23654357248775004</v>
      </c>
      <c r="AF83" s="48">
        <f t="shared" si="45"/>
        <v>9.4865435724877507</v>
      </c>
      <c r="AG83" s="62">
        <f>Hauling!I75</f>
        <v>2.8604991645781115</v>
      </c>
      <c r="AH83" s="62">
        <f>Hauling!J75</f>
        <v>4.4859475772765238</v>
      </c>
      <c r="AI83" s="62">
        <f>Hauling!K75</f>
        <v>7.1322292987370375</v>
      </c>
      <c r="AJ83" s="66">
        <f t="shared" si="19"/>
        <v>10.169074530075187</v>
      </c>
      <c r="AK83" s="66">
        <f t="shared" si="20"/>
        <v>19.4914422232665</v>
      </c>
      <c r="AL83" s="66">
        <f t="shared" si="21"/>
        <v>25.35507515701017</v>
      </c>
      <c r="AM83" s="152">
        <f t="shared" si="43"/>
        <v>13.898021607351714</v>
      </c>
      <c r="AN83" s="79">
        <f t="shared" si="36"/>
        <v>3.98</v>
      </c>
      <c r="AO83" s="53">
        <f t="shared" si="22"/>
        <v>1.5</v>
      </c>
      <c r="AP83" s="53">
        <f>Silviculture!P87</f>
        <v>560.06062418057058</v>
      </c>
      <c r="AQ83" s="53">
        <f t="shared" si="44"/>
        <v>1.01076776522856</v>
      </c>
      <c r="AR83" s="53">
        <f t="shared" si="23"/>
        <v>10</v>
      </c>
      <c r="AS83" s="53">
        <f t="shared" si="24"/>
        <v>1</v>
      </c>
      <c r="AT83" s="48">
        <f t="shared" si="35"/>
        <v>6.6956266356054419</v>
      </c>
    </row>
    <row r="84" spans="1:46" x14ac:dyDescent="0.25">
      <c r="A84" s="18">
        <v>75</v>
      </c>
      <c r="B84" s="19" t="s">
        <v>99</v>
      </c>
      <c r="C84" s="20" t="s">
        <v>172</v>
      </c>
      <c r="D84" s="162">
        <v>1696.4993979268197</v>
      </c>
      <c r="E84" s="163">
        <v>0.65</v>
      </c>
      <c r="F84" s="163">
        <v>0.35</v>
      </c>
      <c r="G84" s="164">
        <v>1094.0646078908321</v>
      </c>
      <c r="H84" s="164">
        <v>602.43479003598725</v>
      </c>
      <c r="I84" s="164">
        <v>270041.04153185233</v>
      </c>
      <c r="J84" s="164">
        <v>52786.848411972373</v>
      </c>
      <c r="K84" s="164">
        <v>217254.19311988013</v>
      </c>
      <c r="L84" s="52">
        <f t="shared" si="37"/>
        <v>141215.2255279221</v>
      </c>
      <c r="M84" s="52">
        <f t="shared" si="38"/>
        <v>76038.967591958048</v>
      </c>
      <c r="N84" s="55">
        <f t="shared" si="39"/>
        <v>360.62690387934293</v>
      </c>
      <c r="O84" s="166">
        <v>20</v>
      </c>
      <c r="P84" s="167">
        <v>0</v>
      </c>
      <c r="Q84" s="167">
        <v>70</v>
      </c>
      <c r="R84" s="167">
        <v>0</v>
      </c>
      <c r="S84" s="167">
        <v>0</v>
      </c>
      <c r="T84" s="167">
        <v>10</v>
      </c>
      <c r="U84" s="49">
        <f t="shared" si="33"/>
        <v>47.8</v>
      </c>
      <c r="V84" s="167">
        <v>0</v>
      </c>
      <c r="W84" s="167">
        <v>20</v>
      </c>
      <c r="X84" s="167">
        <v>40</v>
      </c>
      <c r="Y84" s="167">
        <v>20</v>
      </c>
      <c r="Z84" s="167">
        <v>20</v>
      </c>
      <c r="AA84" s="23">
        <f t="shared" si="34"/>
        <v>74</v>
      </c>
      <c r="AB84" s="49">
        <f t="shared" si="40"/>
        <v>9.25</v>
      </c>
      <c r="AC84" s="42">
        <f>Development!H75</f>
        <v>0.48255961289242516</v>
      </c>
      <c r="AD84" s="43">
        <f t="shared" si="41"/>
        <v>96511.922578485028</v>
      </c>
      <c r="AE84" s="2">
        <f t="shared" si="42"/>
        <v>0.44423502806792814</v>
      </c>
      <c r="AF84" s="48">
        <f t="shared" si="45"/>
        <v>9.6942350280679275</v>
      </c>
      <c r="AG84" s="62">
        <f>Hauling!I76</f>
        <v>2.6445920745920746</v>
      </c>
      <c r="AH84" s="62">
        <f>Hauling!J76</f>
        <v>4.5911515984015976</v>
      </c>
      <c r="AI84" s="62">
        <f>Hauling!K76</f>
        <v>6.9163222087510015</v>
      </c>
      <c r="AJ84" s="66">
        <f t="shared" si="19"/>
        <v>9.4015248251748247</v>
      </c>
      <c r="AK84" s="66">
        <f t="shared" si="20"/>
        <v>19.948553695054944</v>
      </c>
      <c r="AL84" s="66">
        <f t="shared" si="21"/>
        <v>24.587525452109812</v>
      </c>
      <c r="AM84" s="152">
        <f t="shared" si="43"/>
        <v>13.092984929632866</v>
      </c>
      <c r="AN84" s="79">
        <f t="shared" si="36"/>
        <v>3.98</v>
      </c>
      <c r="AO84" s="53">
        <f t="shared" si="22"/>
        <v>1.5</v>
      </c>
      <c r="AP84" s="53">
        <f>Silviculture!P88</f>
        <v>623.13730050451863</v>
      </c>
      <c r="AQ84" s="53">
        <f t="shared" si="44"/>
        <v>1.7279279327229711</v>
      </c>
      <c r="AR84" s="53">
        <f t="shared" si="23"/>
        <v>10</v>
      </c>
      <c r="AS84" s="53">
        <f t="shared" si="24"/>
        <v>1</v>
      </c>
      <c r="AT84" s="48">
        <f t="shared" si="35"/>
        <v>6.7052118312339024</v>
      </c>
    </row>
    <row r="85" spans="1:46" x14ac:dyDescent="0.25">
      <c r="A85" s="18">
        <v>76</v>
      </c>
      <c r="B85" s="19" t="s">
        <v>100</v>
      </c>
      <c r="C85" s="20" t="s">
        <v>172</v>
      </c>
      <c r="D85" s="162">
        <v>5162.9469928004928</v>
      </c>
      <c r="E85" s="163">
        <v>0.65</v>
      </c>
      <c r="F85" s="163">
        <v>0.35</v>
      </c>
      <c r="G85" s="164">
        <v>3695.0020163447889</v>
      </c>
      <c r="H85" s="164">
        <v>1467.9449764556932</v>
      </c>
      <c r="I85" s="164">
        <v>1319461.5096853368</v>
      </c>
      <c r="J85" s="164">
        <v>590008.02859188616</v>
      </c>
      <c r="K85" s="164">
        <v>729453.48109345126</v>
      </c>
      <c r="L85" s="52">
        <f t="shared" si="37"/>
        <v>474144.76271074335</v>
      </c>
      <c r="M85" s="52">
        <f t="shared" si="38"/>
        <v>255308.71838270791</v>
      </c>
      <c r="N85" s="55">
        <f t="shared" si="39"/>
        <v>496.92154187869744</v>
      </c>
      <c r="O85" s="166">
        <v>20</v>
      </c>
      <c r="P85" s="167">
        <v>0</v>
      </c>
      <c r="Q85" s="167">
        <v>70</v>
      </c>
      <c r="R85" s="167">
        <v>0</v>
      </c>
      <c r="S85" s="167">
        <v>0</v>
      </c>
      <c r="T85" s="167">
        <v>10</v>
      </c>
      <c r="U85" s="49">
        <f t="shared" si="33"/>
        <v>47.8</v>
      </c>
      <c r="V85" s="167">
        <v>0</v>
      </c>
      <c r="W85" s="167">
        <v>20</v>
      </c>
      <c r="X85" s="167">
        <v>50</v>
      </c>
      <c r="Y85" s="167">
        <v>15</v>
      </c>
      <c r="Z85" s="167">
        <v>15</v>
      </c>
      <c r="AA85" s="23">
        <f t="shared" si="34"/>
        <v>69.5</v>
      </c>
      <c r="AB85" s="49">
        <f t="shared" si="40"/>
        <v>8.6875</v>
      </c>
      <c r="AC85" s="42">
        <f>Development!H76</f>
        <v>0.57375170732260417</v>
      </c>
      <c r="AD85" s="43">
        <f t="shared" si="41"/>
        <v>286875.85366130207</v>
      </c>
      <c r="AE85" s="2">
        <f t="shared" si="42"/>
        <v>0.39327504919337003</v>
      </c>
      <c r="AF85" s="48">
        <f t="shared" si="45"/>
        <v>9.0807750491933703</v>
      </c>
      <c r="AG85" s="62">
        <f>Hauling!I77</f>
        <v>2.1186829836829837</v>
      </c>
      <c r="AH85" s="62">
        <f>Hauling!J77</f>
        <v>4.065242507492508</v>
      </c>
      <c r="AI85" s="62">
        <f>Hauling!K77</f>
        <v>6.3904131178419101</v>
      </c>
      <c r="AJ85" s="66">
        <f t="shared" si="19"/>
        <v>7.5319180069930072</v>
      </c>
      <c r="AK85" s="66">
        <f t="shared" si="20"/>
        <v>17.663478695054948</v>
      </c>
      <c r="AL85" s="66">
        <f t="shared" si="21"/>
        <v>22.71791863392799</v>
      </c>
      <c r="AM85" s="152">
        <f t="shared" si="43"/>
        <v>11.077964247814688</v>
      </c>
      <c r="AN85" s="79">
        <f t="shared" si="36"/>
        <v>3.98</v>
      </c>
      <c r="AO85" s="53">
        <f t="shared" si="22"/>
        <v>1.5</v>
      </c>
      <c r="AP85" s="53">
        <f>Silviculture!P89</f>
        <v>546.63650729481662</v>
      </c>
      <c r="AQ85" s="53">
        <f t="shared" si="44"/>
        <v>1.1000459050902949</v>
      </c>
      <c r="AR85" s="53">
        <f t="shared" si="23"/>
        <v>10</v>
      </c>
      <c r="AS85" s="53">
        <f t="shared" si="24"/>
        <v>1</v>
      </c>
      <c r="AT85" s="48">
        <f t="shared" si="35"/>
        <v>6.4447028161678679</v>
      </c>
    </row>
    <row r="86" spans="1:46" x14ac:dyDescent="0.25">
      <c r="A86" s="18">
        <v>77</v>
      </c>
      <c r="B86" s="19" t="s">
        <v>101</v>
      </c>
      <c r="C86" s="20" t="s">
        <v>172</v>
      </c>
      <c r="D86" s="162">
        <v>2223.3679839193046</v>
      </c>
      <c r="E86" s="163">
        <v>0.65</v>
      </c>
      <c r="F86" s="163">
        <v>0.35</v>
      </c>
      <c r="G86" s="164">
        <v>638.8836259016698</v>
      </c>
      <c r="H86" s="164">
        <v>1584.4843580176378</v>
      </c>
      <c r="I86" s="164">
        <v>731279.25374182605</v>
      </c>
      <c r="J86" s="164">
        <v>55210.031812086425</v>
      </c>
      <c r="K86" s="164">
        <v>676069.22192973958</v>
      </c>
      <c r="L86" s="52">
        <f t="shared" si="37"/>
        <v>439444.99425433076</v>
      </c>
      <c r="M86" s="52">
        <f t="shared" si="38"/>
        <v>236624.22767540882</v>
      </c>
      <c r="N86" s="55">
        <f t="shared" si="39"/>
        <v>426.68090632057465</v>
      </c>
      <c r="O86" s="166">
        <v>30</v>
      </c>
      <c r="P86" s="167">
        <v>0</v>
      </c>
      <c r="Q86" s="167">
        <v>60</v>
      </c>
      <c r="R86" s="167">
        <v>0</v>
      </c>
      <c r="S86" s="167">
        <v>0</v>
      </c>
      <c r="T86" s="167">
        <v>10</v>
      </c>
      <c r="U86" s="49">
        <f t="shared" si="33"/>
        <v>46.3</v>
      </c>
      <c r="V86" s="167">
        <v>0</v>
      </c>
      <c r="W86" s="167">
        <v>20</v>
      </c>
      <c r="X86" s="167">
        <v>50</v>
      </c>
      <c r="Y86" s="167">
        <v>15</v>
      </c>
      <c r="Z86" s="167">
        <v>15</v>
      </c>
      <c r="AA86" s="23">
        <f t="shared" si="34"/>
        <v>69.5</v>
      </c>
      <c r="AB86" s="49">
        <f t="shared" si="40"/>
        <v>8.6875</v>
      </c>
      <c r="AC86" s="42">
        <f>Development!H77</f>
        <v>0.88419034695231935</v>
      </c>
      <c r="AD86" s="43">
        <f t="shared" si="41"/>
        <v>176838.06939046388</v>
      </c>
      <c r="AE86" s="2">
        <f t="shared" si="42"/>
        <v>0.26156799282432319</v>
      </c>
      <c r="AF86" s="48">
        <f t="shared" si="45"/>
        <v>8.9490679928243235</v>
      </c>
      <c r="AG86" s="62">
        <f>Hauling!I78</f>
        <v>2.6198333333333332</v>
      </c>
      <c r="AH86" s="62">
        <f>Hauling!J78</f>
        <v>4.424726190476191</v>
      </c>
      <c r="AI86" s="62">
        <f>Hauling!K78</f>
        <v>6.8915634674922597</v>
      </c>
      <c r="AJ86" s="66">
        <f t="shared" si="19"/>
        <v>9.3135075000000001</v>
      </c>
      <c r="AK86" s="66">
        <f t="shared" si="20"/>
        <v>19.22543529761905</v>
      </c>
      <c r="AL86" s="66">
        <f t="shared" si="21"/>
        <v>24.499508126934984</v>
      </c>
      <c r="AM86" s="152">
        <f t="shared" si="43"/>
        <v>12.782682229166667</v>
      </c>
      <c r="AN86" s="79">
        <f t="shared" si="36"/>
        <v>3.98</v>
      </c>
      <c r="AO86" s="53">
        <f t="shared" si="22"/>
        <v>1.5</v>
      </c>
      <c r="AP86" s="53">
        <f>Silviculture!P90</f>
        <v>417.19465984984254</v>
      </c>
      <c r="AQ86" s="53">
        <f t="shared" si="44"/>
        <v>0.9777673518308202</v>
      </c>
      <c r="AR86" s="53">
        <f t="shared" si="23"/>
        <v>10</v>
      </c>
      <c r="AS86" s="53">
        <f t="shared" si="24"/>
        <v>1</v>
      </c>
      <c r="AT86" s="48">
        <f t="shared" si="35"/>
        <v>6.4407614059057448</v>
      </c>
    </row>
    <row r="87" spans="1:46" x14ac:dyDescent="0.25">
      <c r="A87" s="18">
        <v>78</v>
      </c>
      <c r="B87" s="19" t="s">
        <v>102</v>
      </c>
      <c r="C87" s="20" t="s">
        <v>172</v>
      </c>
      <c r="D87" s="162">
        <v>4939.4862126853905</v>
      </c>
      <c r="E87" s="163">
        <v>0.55000000000000004</v>
      </c>
      <c r="F87" s="163">
        <v>0.44999999999999996</v>
      </c>
      <c r="G87" s="164">
        <v>2850.7522740886566</v>
      </c>
      <c r="H87" s="164">
        <v>2088.7339385967389</v>
      </c>
      <c r="I87" s="164">
        <v>1362737.8698465731</v>
      </c>
      <c r="J87" s="164">
        <v>210034.29775006045</v>
      </c>
      <c r="K87" s="164">
        <v>1152703.5720965134</v>
      </c>
      <c r="L87" s="52">
        <f t="shared" si="37"/>
        <v>633986.96465308242</v>
      </c>
      <c r="M87" s="52">
        <f t="shared" si="38"/>
        <v>518716.60744343098</v>
      </c>
      <c r="N87" s="55">
        <f t="shared" si="39"/>
        <v>551.86711471300509</v>
      </c>
      <c r="O87" s="166">
        <v>20</v>
      </c>
      <c r="P87" s="167">
        <v>0</v>
      </c>
      <c r="Q87" s="167">
        <v>70</v>
      </c>
      <c r="R87" s="167">
        <v>0</v>
      </c>
      <c r="S87" s="167">
        <v>0</v>
      </c>
      <c r="T87" s="167">
        <v>10</v>
      </c>
      <c r="U87" s="49">
        <f t="shared" si="33"/>
        <v>47.8</v>
      </c>
      <c r="V87" s="167">
        <v>0</v>
      </c>
      <c r="W87" s="167">
        <v>20</v>
      </c>
      <c r="X87" s="167">
        <v>50</v>
      </c>
      <c r="Y87" s="167">
        <v>15</v>
      </c>
      <c r="Z87" s="167">
        <v>15</v>
      </c>
      <c r="AA87" s="23">
        <f t="shared" si="34"/>
        <v>69.5</v>
      </c>
      <c r="AB87" s="49">
        <f t="shared" si="40"/>
        <v>8.6875</v>
      </c>
      <c r="AC87" s="42">
        <f>Development!H78</f>
        <v>0.60163052046368204</v>
      </c>
      <c r="AD87" s="43">
        <f t="shared" si="41"/>
        <v>300815.26023184101</v>
      </c>
      <c r="AE87" s="2">
        <f t="shared" si="42"/>
        <v>0.26096497617746117</v>
      </c>
      <c r="AF87" s="48">
        <f t="shared" si="45"/>
        <v>8.9484649761774619</v>
      </c>
      <c r="AG87" s="62">
        <f>Hauling!I79</f>
        <v>3.6321661998132586</v>
      </c>
      <c r="AH87" s="62">
        <f>Hauling!J79</f>
        <v>5.2576146125116718</v>
      </c>
      <c r="AI87" s="62">
        <f>Hauling!K79</f>
        <v>7.9038963339721846</v>
      </c>
      <c r="AJ87" s="66">
        <f t="shared" si="19"/>
        <v>12.912350840336135</v>
      </c>
      <c r="AK87" s="66">
        <f t="shared" si="20"/>
        <v>22.844335491363218</v>
      </c>
      <c r="AL87" s="66">
        <f t="shared" si="21"/>
        <v>28.098351467271115</v>
      </c>
      <c r="AM87" s="152">
        <f t="shared" si="43"/>
        <v>17.381743933298321</v>
      </c>
      <c r="AN87" s="79">
        <f t="shared" si="36"/>
        <v>3.98</v>
      </c>
      <c r="AO87" s="53">
        <f t="shared" si="22"/>
        <v>1.5</v>
      </c>
      <c r="AP87" s="53">
        <f>Silviculture!P91</f>
        <v>591.69679586428151</v>
      </c>
      <c r="AQ87" s="53">
        <f t="shared" si="44"/>
        <v>1.0721725938897257</v>
      </c>
      <c r="AR87" s="53">
        <f t="shared" si="23"/>
        <v>10</v>
      </c>
      <c r="AS87" s="53">
        <f t="shared" si="24"/>
        <v>1</v>
      </c>
      <c r="AT87" s="48">
        <f t="shared" si="35"/>
        <v>6.9361905202692418</v>
      </c>
    </row>
    <row r="88" spans="1:46" x14ac:dyDescent="0.25">
      <c r="A88" s="18">
        <v>79</v>
      </c>
      <c r="B88" s="19" t="s">
        <v>103</v>
      </c>
      <c r="C88" s="20" t="s">
        <v>172</v>
      </c>
      <c r="D88" s="162">
        <v>3500.4017150006825</v>
      </c>
      <c r="E88" s="163">
        <v>0.55000000000000004</v>
      </c>
      <c r="F88" s="163">
        <v>0.44999999999999996</v>
      </c>
      <c r="G88" s="164">
        <v>2110.3156045397991</v>
      </c>
      <c r="H88" s="164">
        <v>1390.0861104608834</v>
      </c>
      <c r="I88" s="164">
        <v>994329.39406558673</v>
      </c>
      <c r="J88" s="164">
        <v>177007.08395254106</v>
      </c>
      <c r="K88" s="164">
        <v>817322.31011304585</v>
      </c>
      <c r="L88" s="52">
        <f t="shared" si="37"/>
        <v>449527.27056217525</v>
      </c>
      <c r="M88" s="52">
        <f t="shared" si="38"/>
        <v>367795.0395508706</v>
      </c>
      <c r="N88" s="55">
        <f t="shared" si="39"/>
        <v>587.9652375219132</v>
      </c>
      <c r="O88" s="166">
        <v>20</v>
      </c>
      <c r="P88" s="167">
        <v>0</v>
      </c>
      <c r="Q88" s="167">
        <v>70</v>
      </c>
      <c r="R88" s="167">
        <v>0</v>
      </c>
      <c r="S88" s="167">
        <v>0</v>
      </c>
      <c r="T88" s="167">
        <v>10</v>
      </c>
      <c r="U88" s="49">
        <f t="shared" si="33"/>
        <v>47.8</v>
      </c>
      <c r="V88" s="167">
        <v>0</v>
      </c>
      <c r="W88" s="167">
        <v>20</v>
      </c>
      <c r="X88" s="167">
        <v>50</v>
      </c>
      <c r="Y88" s="167">
        <v>15</v>
      </c>
      <c r="Z88" s="167">
        <v>15</v>
      </c>
      <c r="AA88" s="23">
        <f t="shared" si="34"/>
        <v>69.5</v>
      </c>
      <c r="AB88" s="49">
        <f t="shared" si="40"/>
        <v>8.6875</v>
      </c>
      <c r="AC88" s="42">
        <f>Development!H79</f>
        <v>0.60209157003814562</v>
      </c>
      <c r="AD88" s="43">
        <f t="shared" si="41"/>
        <v>240836.62801525823</v>
      </c>
      <c r="AE88" s="2">
        <f t="shared" si="42"/>
        <v>0.29466542762297476</v>
      </c>
      <c r="AF88" s="48">
        <f t="shared" si="45"/>
        <v>8.9821654276229754</v>
      </c>
      <c r="AG88" s="62">
        <f>Hauling!I80</f>
        <v>3.0336367880485526</v>
      </c>
      <c r="AH88" s="62">
        <f>Hauling!J80</f>
        <v>4.6590852007469659</v>
      </c>
      <c r="AI88" s="62">
        <f>Hauling!K80</f>
        <v>7.3053669222074795</v>
      </c>
      <c r="AJ88" s="66">
        <f t="shared" si="19"/>
        <v>10.784578781512606</v>
      </c>
      <c r="AK88" s="66">
        <f t="shared" si="20"/>
        <v>20.243725197245571</v>
      </c>
      <c r="AL88" s="66">
        <f t="shared" si="21"/>
        <v>25.970579408447591</v>
      </c>
      <c r="AM88" s="152">
        <f t="shared" si="43"/>
        <v>15.041194668592441</v>
      </c>
      <c r="AN88" s="79">
        <f t="shared" si="36"/>
        <v>3.98</v>
      </c>
      <c r="AO88" s="53">
        <f t="shared" si="22"/>
        <v>1.5</v>
      </c>
      <c r="AP88" s="53">
        <f>Silviculture!P92</f>
        <v>859.09422715619371</v>
      </c>
      <c r="AQ88" s="53">
        <f t="shared" si="44"/>
        <v>1.4611309858674693</v>
      </c>
      <c r="AR88" s="53">
        <f t="shared" si="23"/>
        <v>10</v>
      </c>
      <c r="AS88" s="53">
        <f t="shared" si="24"/>
        <v>1</v>
      </c>
      <c r="AT88" s="48">
        <f t="shared" si="35"/>
        <v>6.7827592865666304</v>
      </c>
    </row>
    <row r="89" spans="1:46" x14ac:dyDescent="0.25">
      <c r="A89" s="18">
        <v>80</v>
      </c>
      <c r="B89" s="19" t="s">
        <v>104</v>
      </c>
      <c r="C89" s="20" t="s">
        <v>172</v>
      </c>
      <c r="D89" s="162">
        <v>3762.2823913533553</v>
      </c>
      <c r="E89" s="163">
        <v>0.6</v>
      </c>
      <c r="F89" s="163">
        <v>0.4</v>
      </c>
      <c r="G89" s="164">
        <v>1343.8932039906938</v>
      </c>
      <c r="H89" s="164">
        <v>2418.3891873626594</v>
      </c>
      <c r="I89" s="164">
        <v>1162164.4129771267</v>
      </c>
      <c r="J89" s="164">
        <v>60645.99817197003</v>
      </c>
      <c r="K89" s="164">
        <v>1101518.4148051566</v>
      </c>
      <c r="L89" s="52">
        <f t="shared" si="37"/>
        <v>660911.04888309399</v>
      </c>
      <c r="M89" s="52">
        <f t="shared" si="38"/>
        <v>440607.36592206266</v>
      </c>
      <c r="N89" s="55">
        <f t="shared" si="39"/>
        <v>455.47607496806671</v>
      </c>
      <c r="O89" s="166">
        <v>30</v>
      </c>
      <c r="P89" s="167">
        <v>0</v>
      </c>
      <c r="Q89" s="167">
        <v>60</v>
      </c>
      <c r="R89" s="167">
        <v>0</v>
      </c>
      <c r="S89" s="167">
        <v>0</v>
      </c>
      <c r="T89" s="167">
        <v>10</v>
      </c>
      <c r="U89" s="49">
        <f t="shared" si="33"/>
        <v>46.3</v>
      </c>
      <c r="V89" s="167">
        <v>0</v>
      </c>
      <c r="W89" s="167">
        <v>20</v>
      </c>
      <c r="X89" s="167">
        <v>50</v>
      </c>
      <c r="Y89" s="167">
        <v>25</v>
      </c>
      <c r="Z89" s="167">
        <v>5</v>
      </c>
      <c r="AA89" s="23">
        <f t="shared" si="34"/>
        <v>66.5</v>
      </c>
      <c r="AB89" s="49">
        <f t="shared" si="40"/>
        <v>8.3125</v>
      </c>
      <c r="AC89" s="42">
        <f>Development!H80</f>
        <v>0.84009917129857048</v>
      </c>
      <c r="AD89" s="43">
        <f t="shared" si="41"/>
        <v>336039.66851942817</v>
      </c>
      <c r="AE89" s="2">
        <f t="shared" si="42"/>
        <v>0.30506949679898809</v>
      </c>
      <c r="AF89" s="48">
        <f t="shared" si="45"/>
        <v>8.6175694967989873</v>
      </c>
      <c r="AG89" s="62">
        <f>Hauling!I81</f>
        <v>3.7622222222222219</v>
      </c>
      <c r="AH89" s="62">
        <f>Hauling!J81</f>
        <v>5.3876706349206351</v>
      </c>
      <c r="AI89" s="62">
        <f>Hauling!K81</f>
        <v>8.0339523563811479</v>
      </c>
      <c r="AJ89" s="66">
        <f t="shared" si="19"/>
        <v>13.374699999999999</v>
      </c>
      <c r="AK89" s="66">
        <f t="shared" si="20"/>
        <v>23.409428908730163</v>
      </c>
      <c r="AL89" s="66">
        <f t="shared" si="21"/>
        <v>28.560700626934981</v>
      </c>
      <c r="AM89" s="152">
        <f t="shared" si="43"/>
        <v>17.388591563492064</v>
      </c>
      <c r="AN89" s="79">
        <f t="shared" si="36"/>
        <v>3.98</v>
      </c>
      <c r="AO89" s="53">
        <f t="shared" si="22"/>
        <v>1.5</v>
      </c>
      <c r="AP89" s="53">
        <f>Silviculture!P93</f>
        <v>618.91342883099753</v>
      </c>
      <c r="AQ89" s="53">
        <f t="shared" si="44"/>
        <v>1.3588275276026065</v>
      </c>
      <c r="AR89" s="53">
        <f t="shared" si="23"/>
        <v>10</v>
      </c>
      <c r="AS89" s="53">
        <f t="shared" si="24"/>
        <v>1</v>
      </c>
      <c r="AT89" s="48">
        <f t="shared" si="35"/>
        <v>6.8131990870314922</v>
      </c>
    </row>
    <row r="90" spans="1:46" x14ac:dyDescent="0.25">
      <c r="A90" s="18">
        <v>81</v>
      </c>
      <c r="B90" s="19" t="s">
        <v>105</v>
      </c>
      <c r="C90" s="20" t="s">
        <v>172</v>
      </c>
      <c r="D90" s="162">
        <v>5834.6391633492167</v>
      </c>
      <c r="E90" s="163">
        <v>0.6</v>
      </c>
      <c r="F90" s="163">
        <v>0.4</v>
      </c>
      <c r="G90" s="164">
        <v>3514.4348743438768</v>
      </c>
      <c r="H90" s="164">
        <v>2320.2042890053172</v>
      </c>
      <c r="I90" s="164">
        <v>1343393.2642905214</v>
      </c>
      <c r="J90" s="164">
        <v>173818.61704178111</v>
      </c>
      <c r="K90" s="164">
        <v>1169574.6472487387</v>
      </c>
      <c r="L90" s="52">
        <f t="shared" si="37"/>
        <v>701744.78834924323</v>
      </c>
      <c r="M90" s="52">
        <f t="shared" si="38"/>
        <v>467829.85889949551</v>
      </c>
      <c r="N90" s="55">
        <f t="shared" si="39"/>
        <v>504.08261582437683</v>
      </c>
      <c r="O90" s="166">
        <v>30</v>
      </c>
      <c r="P90" s="167">
        <v>0</v>
      </c>
      <c r="Q90" s="167">
        <v>60</v>
      </c>
      <c r="R90" s="167">
        <v>0</v>
      </c>
      <c r="S90" s="167">
        <v>0</v>
      </c>
      <c r="T90" s="167">
        <v>10</v>
      </c>
      <c r="U90" s="49">
        <f t="shared" si="33"/>
        <v>46.3</v>
      </c>
      <c r="V90" s="167">
        <v>0</v>
      </c>
      <c r="W90" s="167">
        <v>20</v>
      </c>
      <c r="X90" s="167">
        <v>50</v>
      </c>
      <c r="Y90" s="167">
        <v>25</v>
      </c>
      <c r="Z90" s="167">
        <v>5</v>
      </c>
      <c r="AA90" s="23">
        <f t="shared" si="34"/>
        <v>66.5</v>
      </c>
      <c r="AB90" s="49">
        <f t="shared" si="40"/>
        <v>8.3125</v>
      </c>
      <c r="AC90" s="42">
        <f>Development!H81</f>
        <v>0.70450237873227817</v>
      </c>
      <c r="AD90" s="43">
        <f t="shared" si="41"/>
        <v>422701.42723936692</v>
      </c>
      <c r="AE90" s="2">
        <f t="shared" si="42"/>
        <v>0.36141466321428317</v>
      </c>
      <c r="AF90" s="48">
        <f t="shared" si="45"/>
        <v>8.6739146632142834</v>
      </c>
      <c r="AG90" s="62">
        <f>Hauling!I82</f>
        <v>3.0581269841269845</v>
      </c>
      <c r="AH90" s="62">
        <f>Hauling!J82</f>
        <v>4.6835753968253977</v>
      </c>
      <c r="AI90" s="62">
        <f>Hauling!K82</f>
        <v>7.3298571182859114</v>
      </c>
      <c r="AJ90" s="66">
        <f t="shared" si="19"/>
        <v>10.871641428571431</v>
      </c>
      <c r="AK90" s="66">
        <f t="shared" si="20"/>
        <v>20.350135099206355</v>
      </c>
      <c r="AL90" s="66">
        <f t="shared" si="21"/>
        <v>26.057642055506417</v>
      </c>
      <c r="AM90" s="152">
        <f t="shared" si="43"/>
        <v>14.6630388968254</v>
      </c>
      <c r="AN90" s="79">
        <f t="shared" si="36"/>
        <v>3.98</v>
      </c>
      <c r="AO90" s="53">
        <f t="shared" si="22"/>
        <v>1.5</v>
      </c>
      <c r="AP90" s="53">
        <f>Silviculture!P94</f>
        <v>612.09154502087051</v>
      </c>
      <c r="AQ90" s="53">
        <f t="shared" si="44"/>
        <v>1.214268308022993</v>
      </c>
      <c r="AR90" s="53">
        <f t="shared" si="23"/>
        <v>10</v>
      </c>
      <c r="AS90" s="53">
        <f t="shared" si="24"/>
        <v>1</v>
      </c>
      <c r="AT90" s="48">
        <f t="shared" si="35"/>
        <v>6.5880977494450148</v>
      </c>
    </row>
    <row r="91" spans="1:46" x14ac:dyDescent="0.25">
      <c r="A91" s="18">
        <v>82</v>
      </c>
      <c r="B91" s="19" t="s">
        <v>106</v>
      </c>
      <c r="C91" s="20" t="s">
        <v>172</v>
      </c>
      <c r="D91" s="162">
        <v>6539.5618497070773</v>
      </c>
      <c r="E91" s="163">
        <v>0.6</v>
      </c>
      <c r="F91" s="163">
        <v>0.4</v>
      </c>
      <c r="G91" s="164">
        <v>3640.2916113958518</v>
      </c>
      <c r="H91" s="164">
        <v>2899.2702383112319</v>
      </c>
      <c r="I91" s="164">
        <v>1656786.193382109</v>
      </c>
      <c r="J91" s="164">
        <v>137206.87273876663</v>
      </c>
      <c r="K91" s="164">
        <v>1519579.3206433419</v>
      </c>
      <c r="L91" s="52">
        <f t="shared" si="37"/>
        <v>911747.5923860051</v>
      </c>
      <c r="M91" s="52">
        <f t="shared" si="38"/>
        <v>607831.72825733677</v>
      </c>
      <c r="N91" s="55">
        <f t="shared" si="39"/>
        <v>524.12476097035608</v>
      </c>
      <c r="O91" s="166">
        <v>45</v>
      </c>
      <c r="P91" s="167">
        <v>0</v>
      </c>
      <c r="Q91" s="167">
        <v>50</v>
      </c>
      <c r="R91" s="167">
        <v>0</v>
      </c>
      <c r="S91" s="167">
        <v>0</v>
      </c>
      <c r="T91" s="167">
        <v>5</v>
      </c>
      <c r="U91" s="49">
        <f t="shared" si="33"/>
        <v>39.65</v>
      </c>
      <c r="V91" s="167">
        <v>0</v>
      </c>
      <c r="W91" s="167">
        <v>20</v>
      </c>
      <c r="X91" s="167">
        <v>55</v>
      </c>
      <c r="Y91" s="167">
        <v>25</v>
      </c>
      <c r="Z91" s="167">
        <v>0</v>
      </c>
      <c r="AA91" s="23">
        <f t="shared" si="34"/>
        <v>63.5</v>
      </c>
      <c r="AB91" s="49">
        <f t="shared" si="40"/>
        <v>7.9375</v>
      </c>
      <c r="AC91" s="42">
        <f>Development!H82</f>
        <v>0.80617204214300131</v>
      </c>
      <c r="AD91" s="43">
        <f t="shared" si="41"/>
        <v>564320.4295001009</v>
      </c>
      <c r="AE91" s="2">
        <f t="shared" si="42"/>
        <v>0.37136622079141318</v>
      </c>
      <c r="AF91" s="48">
        <f t="shared" si="45"/>
        <v>8.3088662207914137</v>
      </c>
      <c r="AG91" s="62">
        <f>Hauling!I83</f>
        <v>3.7622222222222219</v>
      </c>
      <c r="AH91" s="62">
        <f>Hauling!J83</f>
        <v>5.3876706349206351</v>
      </c>
      <c r="AI91" s="62">
        <f>Hauling!K83</f>
        <v>8.0339523563811479</v>
      </c>
      <c r="AJ91" s="66">
        <f t="shared" si="19"/>
        <v>13.374699999999999</v>
      </c>
      <c r="AK91" s="66">
        <f t="shared" si="20"/>
        <v>23.409428908730163</v>
      </c>
      <c r="AL91" s="66">
        <f t="shared" si="21"/>
        <v>28.560700626934981</v>
      </c>
      <c r="AM91" s="152">
        <f t="shared" si="43"/>
        <v>17.388591563492064</v>
      </c>
      <c r="AN91" s="79">
        <f t="shared" si="36"/>
        <v>3.98</v>
      </c>
      <c r="AO91" s="53">
        <f t="shared" si="22"/>
        <v>1.5</v>
      </c>
      <c r="AP91" s="53">
        <f>Silviculture!P95</f>
        <v>690.03901087480585</v>
      </c>
      <c r="AQ91" s="53">
        <f t="shared" si="44"/>
        <v>1.3165548782646308</v>
      </c>
      <c r="AR91" s="53">
        <f t="shared" si="23"/>
        <v>10</v>
      </c>
      <c r="AS91" s="53">
        <f t="shared" si="24"/>
        <v>1</v>
      </c>
      <c r="AT91" s="48">
        <f t="shared" si="35"/>
        <v>6.2531210130038488</v>
      </c>
    </row>
    <row r="92" spans="1:46" x14ac:dyDescent="0.25">
      <c r="A92" s="18">
        <v>83</v>
      </c>
      <c r="B92" s="19" t="s">
        <v>107</v>
      </c>
      <c r="C92" s="20" t="s">
        <v>172</v>
      </c>
      <c r="D92" s="162">
        <v>4610.065315434791</v>
      </c>
      <c r="E92" s="163">
        <v>0.55000000000000004</v>
      </c>
      <c r="F92" s="163">
        <v>0.44999999999999996</v>
      </c>
      <c r="G92" s="164">
        <v>1480.945579684914</v>
      </c>
      <c r="H92" s="164">
        <v>3129.1197357498727</v>
      </c>
      <c r="I92" s="164">
        <v>1662692.5857687192</v>
      </c>
      <c r="J92" s="164">
        <v>182267.39859689979</v>
      </c>
      <c r="K92" s="164">
        <v>1480425.1871718194</v>
      </c>
      <c r="L92" s="52">
        <f t="shared" si="37"/>
        <v>814233.85294450074</v>
      </c>
      <c r="M92" s="52">
        <f t="shared" si="38"/>
        <v>666191.33422731864</v>
      </c>
      <c r="N92" s="55">
        <f t="shared" si="39"/>
        <v>473.11234858101244</v>
      </c>
      <c r="O92" s="166">
        <v>45</v>
      </c>
      <c r="P92" s="167">
        <v>0</v>
      </c>
      <c r="Q92" s="167">
        <v>50</v>
      </c>
      <c r="R92" s="167">
        <v>0</v>
      </c>
      <c r="S92" s="167">
        <v>0</v>
      </c>
      <c r="T92" s="167">
        <v>5</v>
      </c>
      <c r="U92" s="49">
        <f t="shared" si="33"/>
        <v>39.65</v>
      </c>
      <c r="V92" s="167">
        <v>0</v>
      </c>
      <c r="W92" s="167">
        <v>20</v>
      </c>
      <c r="X92" s="167">
        <v>55</v>
      </c>
      <c r="Y92" s="167">
        <v>25</v>
      </c>
      <c r="Z92" s="167">
        <v>0</v>
      </c>
      <c r="AA92" s="23">
        <f t="shared" si="34"/>
        <v>63.5</v>
      </c>
      <c r="AB92" s="49">
        <f t="shared" si="40"/>
        <v>7.9375</v>
      </c>
      <c r="AC92" s="42">
        <f>Development!H83</f>
        <v>0.89788341608810407</v>
      </c>
      <c r="AD92" s="43">
        <f t="shared" si="41"/>
        <v>448941.70804405201</v>
      </c>
      <c r="AE92" s="2">
        <f t="shared" si="42"/>
        <v>0.30325187110718044</v>
      </c>
      <c r="AF92" s="48">
        <f t="shared" si="45"/>
        <v>8.2407518711071805</v>
      </c>
      <c r="AG92" s="62">
        <f>Hauling!I84</f>
        <v>4.901126984126984</v>
      </c>
      <c r="AH92" s="62">
        <f>Hauling!J84</f>
        <v>6.5265753968253968</v>
      </c>
      <c r="AI92" s="62">
        <f>Hauling!K84</f>
        <v>9.1728571182859113</v>
      </c>
      <c r="AJ92" s="66">
        <f t="shared" si="19"/>
        <v>17.423506428571429</v>
      </c>
      <c r="AK92" s="66">
        <f t="shared" si="20"/>
        <v>28.357970099206351</v>
      </c>
      <c r="AL92" s="66">
        <f t="shared" si="21"/>
        <v>32.60950705550642</v>
      </c>
      <c r="AM92" s="152">
        <f t="shared" si="43"/>
        <v>22.344015080357142</v>
      </c>
      <c r="AN92" s="79">
        <f t="shared" si="36"/>
        <v>3.98</v>
      </c>
      <c r="AO92" s="53">
        <f t="shared" si="22"/>
        <v>1.5</v>
      </c>
      <c r="AP92" s="53">
        <f>Silviculture!P96</f>
        <v>1081.453636134255</v>
      </c>
      <c r="AQ92" s="53">
        <f t="shared" si="44"/>
        <v>2.2858283859591007</v>
      </c>
      <c r="AR92" s="53">
        <f t="shared" si="23"/>
        <v>10</v>
      </c>
      <c r="AS92" s="53">
        <f t="shared" si="24"/>
        <v>1</v>
      </c>
      <c r="AT92" s="48">
        <f t="shared" si="35"/>
        <v>6.7216476269938745</v>
      </c>
    </row>
    <row r="93" spans="1:46" x14ac:dyDescent="0.25">
      <c r="A93" s="18">
        <v>84</v>
      </c>
      <c r="B93" s="19" t="s">
        <v>108</v>
      </c>
      <c r="C93" s="20" t="s">
        <v>172</v>
      </c>
      <c r="D93" s="162">
        <v>1688.4541501492483</v>
      </c>
      <c r="E93" s="163">
        <v>0.55000000000000004</v>
      </c>
      <c r="F93" s="163">
        <v>0.44999999999999996</v>
      </c>
      <c r="G93" s="164">
        <v>1047.3740572656525</v>
      </c>
      <c r="H93" s="164">
        <v>641.08009288359619</v>
      </c>
      <c r="I93" s="164">
        <v>525847.10272761201</v>
      </c>
      <c r="J93" s="164">
        <v>177755.43992357739</v>
      </c>
      <c r="K93" s="164">
        <v>348091.66280403454</v>
      </c>
      <c r="L93" s="52">
        <f t="shared" si="37"/>
        <v>191450.41454221902</v>
      </c>
      <c r="M93" s="52">
        <f t="shared" si="38"/>
        <v>156641.24826181552</v>
      </c>
      <c r="N93" s="55">
        <f t="shared" si="39"/>
        <v>542.9768708591597</v>
      </c>
      <c r="O93" s="166">
        <v>55</v>
      </c>
      <c r="P93" s="167">
        <v>0</v>
      </c>
      <c r="Q93" s="167">
        <v>45</v>
      </c>
      <c r="R93" s="167">
        <v>0</v>
      </c>
      <c r="S93" s="167">
        <v>0</v>
      </c>
      <c r="T93" s="167">
        <v>0</v>
      </c>
      <c r="U93" s="49">
        <f t="shared" si="33"/>
        <v>33.75</v>
      </c>
      <c r="V93" s="167">
        <v>0</v>
      </c>
      <c r="W93" s="167">
        <v>30</v>
      </c>
      <c r="X93" s="167">
        <v>50</v>
      </c>
      <c r="Y93" s="167">
        <v>20</v>
      </c>
      <c r="Z93" s="167">
        <v>0</v>
      </c>
      <c r="AA93" s="23">
        <f t="shared" si="34"/>
        <v>60</v>
      </c>
      <c r="AB93" s="49">
        <f t="shared" si="40"/>
        <v>7.5</v>
      </c>
      <c r="AC93" s="42">
        <f>Development!H84</f>
        <v>0.76172829020023602</v>
      </c>
      <c r="AD93" s="43">
        <f t="shared" si="41"/>
        <v>152345.65804004722</v>
      </c>
      <c r="AE93" s="2">
        <f t="shared" si="42"/>
        <v>0.43765960038466473</v>
      </c>
      <c r="AF93" s="48">
        <f t="shared" si="45"/>
        <v>7.9376596003846647</v>
      </c>
      <c r="AG93" s="62">
        <f>Hauling!I85</f>
        <v>4.6221269841269832</v>
      </c>
      <c r="AH93" s="62">
        <f>Hauling!J85</f>
        <v>6.2475753968253969</v>
      </c>
      <c r="AI93" s="62">
        <f>Hauling!K85</f>
        <v>8.8938571182859096</v>
      </c>
      <c r="AJ93" s="66">
        <f t="shared" si="19"/>
        <v>16.431661428571424</v>
      </c>
      <c r="AK93" s="66">
        <f t="shared" si="20"/>
        <v>27.145715099206356</v>
      </c>
      <c r="AL93" s="66">
        <f t="shared" si="21"/>
        <v>31.617662055506415</v>
      </c>
      <c r="AM93" s="152">
        <f t="shared" si="43"/>
        <v>21.252985580357144</v>
      </c>
      <c r="AN93" s="79">
        <f t="shared" si="36"/>
        <v>3.98</v>
      </c>
      <c r="AO93" s="53">
        <f t="shared" si="22"/>
        <v>1.5</v>
      </c>
      <c r="AP93" s="53">
        <f>Silviculture!P97</f>
        <v>725.18322229682894</v>
      </c>
      <c r="AQ93" s="53">
        <f t="shared" si="44"/>
        <v>1.335569268630838</v>
      </c>
      <c r="AR93" s="53">
        <f t="shared" si="23"/>
        <v>10</v>
      </c>
      <c r="AS93" s="53">
        <f t="shared" si="24"/>
        <v>1</v>
      </c>
      <c r="AT93" s="48">
        <f t="shared" si="35"/>
        <v>6.0620971559498118</v>
      </c>
    </row>
    <row r="94" spans="1:46" x14ac:dyDescent="0.25">
      <c r="A94" s="18">
        <v>85</v>
      </c>
      <c r="B94" s="19" t="s">
        <v>109</v>
      </c>
      <c r="C94" s="20" t="s">
        <v>172</v>
      </c>
      <c r="D94" s="162">
        <v>2225.9187262117061</v>
      </c>
      <c r="E94" s="163">
        <v>0.65</v>
      </c>
      <c r="F94" s="163">
        <v>0.35</v>
      </c>
      <c r="G94" s="164">
        <v>842.87717073083934</v>
      </c>
      <c r="H94" s="164">
        <v>1383.0415554808649</v>
      </c>
      <c r="I94" s="164">
        <v>872842.55284837959</v>
      </c>
      <c r="J94" s="164">
        <v>74409.502554159728</v>
      </c>
      <c r="K94" s="164">
        <v>798433.05029421998</v>
      </c>
      <c r="L94" s="52">
        <f t="shared" si="37"/>
        <v>518981.482691243</v>
      </c>
      <c r="M94" s="52">
        <f t="shared" si="38"/>
        <v>279451.56760297698</v>
      </c>
      <c r="N94" s="55">
        <f t="shared" si="39"/>
        <v>577.30228504711533</v>
      </c>
      <c r="O94" s="166">
        <v>40</v>
      </c>
      <c r="P94" s="167">
        <v>0</v>
      </c>
      <c r="Q94" s="167">
        <v>55</v>
      </c>
      <c r="R94" s="167">
        <v>0</v>
      </c>
      <c r="S94" s="167">
        <v>0</v>
      </c>
      <c r="T94" s="167">
        <v>5</v>
      </c>
      <c r="U94" s="49">
        <f t="shared" si="33"/>
        <v>40.400000000000006</v>
      </c>
      <c r="V94" s="167">
        <v>0</v>
      </c>
      <c r="W94" s="167">
        <v>30</v>
      </c>
      <c r="X94" s="167">
        <v>50</v>
      </c>
      <c r="Y94" s="167">
        <v>20</v>
      </c>
      <c r="Z94" s="167">
        <v>0</v>
      </c>
      <c r="AA94" s="23">
        <f t="shared" si="34"/>
        <v>60</v>
      </c>
      <c r="AB94" s="49">
        <f t="shared" si="40"/>
        <v>7.5</v>
      </c>
      <c r="AC94" s="42">
        <f>Development!H85</f>
        <v>0.89682260504917732</v>
      </c>
      <c r="AD94" s="43">
        <f t="shared" si="41"/>
        <v>179364.52100983547</v>
      </c>
      <c r="AE94" s="2">
        <f t="shared" si="42"/>
        <v>0.22464566182942983</v>
      </c>
      <c r="AF94" s="48">
        <f t="shared" si="45"/>
        <v>7.7246456618294301</v>
      </c>
      <c r="AG94" s="62">
        <f>Hauling!I86</f>
        <v>4.6221269841269832</v>
      </c>
      <c r="AH94" s="62">
        <f>Hauling!J86</f>
        <v>6.2475753968253969</v>
      </c>
      <c r="AI94" s="62">
        <f>Hauling!K86</f>
        <v>8.8938571182859096</v>
      </c>
      <c r="AJ94" s="66">
        <f t="shared" si="19"/>
        <v>16.431661428571424</v>
      </c>
      <c r="AK94" s="66">
        <f t="shared" si="20"/>
        <v>27.145715099206356</v>
      </c>
      <c r="AL94" s="66">
        <f t="shared" si="21"/>
        <v>31.617662055506415</v>
      </c>
      <c r="AM94" s="152">
        <f t="shared" si="43"/>
        <v>20.181580213293646</v>
      </c>
      <c r="AN94" s="79">
        <f t="shared" si="36"/>
        <v>3.98</v>
      </c>
      <c r="AO94" s="53">
        <f t="shared" si="22"/>
        <v>1.5</v>
      </c>
      <c r="AP94" s="53">
        <f>Silviculture!P98</f>
        <v>724.87466372885297</v>
      </c>
      <c r="AQ94" s="53">
        <f t="shared" si="44"/>
        <v>1.2556241028384183</v>
      </c>
      <c r="AR94" s="53">
        <f t="shared" si="23"/>
        <v>10</v>
      </c>
      <c r="AS94" s="53">
        <f t="shared" si="24"/>
        <v>1</v>
      </c>
      <c r="AT94" s="48">
        <f t="shared" si="35"/>
        <v>6.4849479982369198</v>
      </c>
    </row>
    <row r="95" spans="1:46" x14ac:dyDescent="0.25">
      <c r="A95" s="18">
        <v>86</v>
      </c>
      <c r="B95" s="19" t="s">
        <v>110</v>
      </c>
      <c r="C95" s="20" t="s">
        <v>172</v>
      </c>
      <c r="D95" s="162">
        <v>2883.8751573583513</v>
      </c>
      <c r="E95" s="163">
        <v>0.55000000000000004</v>
      </c>
      <c r="F95" s="163">
        <v>0.44999999999999996</v>
      </c>
      <c r="G95" s="164">
        <v>1374.4447489527533</v>
      </c>
      <c r="H95" s="164">
        <v>1509.4304084055971</v>
      </c>
      <c r="I95" s="164">
        <v>867996.69100048125</v>
      </c>
      <c r="J95" s="164">
        <v>55236.333292910516</v>
      </c>
      <c r="K95" s="164">
        <v>812760.35770757066</v>
      </c>
      <c r="L95" s="52">
        <f t="shared" si="37"/>
        <v>447018.19673916389</v>
      </c>
      <c r="M95" s="52">
        <f t="shared" si="38"/>
        <v>365742.16096840677</v>
      </c>
      <c r="N95" s="55">
        <f t="shared" si="39"/>
        <v>538.45500473657796</v>
      </c>
      <c r="O95" s="166">
        <v>45</v>
      </c>
      <c r="P95" s="167">
        <v>0</v>
      </c>
      <c r="Q95" s="167">
        <v>50</v>
      </c>
      <c r="R95" s="167">
        <v>0</v>
      </c>
      <c r="S95" s="167">
        <v>0</v>
      </c>
      <c r="T95" s="167">
        <v>5</v>
      </c>
      <c r="U95" s="49">
        <f t="shared" si="33"/>
        <v>39.65</v>
      </c>
      <c r="V95" s="167">
        <v>0</v>
      </c>
      <c r="W95" s="167">
        <v>20</v>
      </c>
      <c r="X95" s="167">
        <v>55</v>
      </c>
      <c r="Y95" s="167">
        <v>25</v>
      </c>
      <c r="Z95" s="167">
        <v>0</v>
      </c>
      <c r="AA95" s="23">
        <f t="shared" si="34"/>
        <v>63.5</v>
      </c>
      <c r="AB95" s="49">
        <f t="shared" si="40"/>
        <v>7.9375</v>
      </c>
      <c r="AC95" s="42">
        <f>Development!H86</f>
        <v>0.95812146271659193</v>
      </c>
      <c r="AD95" s="43">
        <f t="shared" si="41"/>
        <v>287436.43881497759</v>
      </c>
      <c r="AE95" s="2">
        <f t="shared" si="42"/>
        <v>0.3536545995251365</v>
      </c>
      <c r="AF95" s="48">
        <f t="shared" si="45"/>
        <v>8.2911545995251359</v>
      </c>
      <c r="AG95" s="62">
        <f>Hauling!I87</f>
        <v>4.5979365079365078</v>
      </c>
      <c r="AH95" s="62">
        <f>Hauling!J87</f>
        <v>6.2233849206349214</v>
      </c>
      <c r="AI95" s="62">
        <f>Hauling!K87</f>
        <v>8.8696666420954351</v>
      </c>
      <c r="AJ95" s="66">
        <f t="shared" si="19"/>
        <v>16.345664285714285</v>
      </c>
      <c r="AK95" s="66">
        <f t="shared" si="20"/>
        <v>27.040607480158737</v>
      </c>
      <c r="AL95" s="66">
        <f t="shared" si="21"/>
        <v>31.531664912649276</v>
      </c>
      <c r="AM95" s="152">
        <f t="shared" si="43"/>
        <v>21.158388723214291</v>
      </c>
      <c r="AN95" s="79">
        <f t="shared" si="36"/>
        <v>3.98</v>
      </c>
      <c r="AO95" s="53">
        <f t="shared" si="22"/>
        <v>1.5</v>
      </c>
      <c r="AP95" s="53">
        <f>Silviculture!P99</f>
        <v>872.08853137203187</v>
      </c>
      <c r="AQ95" s="53">
        <f t="shared" si="44"/>
        <v>1.6196126393117536</v>
      </c>
      <c r="AR95" s="53">
        <f t="shared" si="23"/>
        <v>10</v>
      </c>
      <c r="AS95" s="53">
        <f t="shared" si="24"/>
        <v>1</v>
      </c>
      <c r="AT95" s="48">
        <f t="shared" si="35"/>
        <v>6.5775324769640946</v>
      </c>
    </row>
    <row r="96" spans="1:46" x14ac:dyDescent="0.25">
      <c r="A96" s="18">
        <v>87</v>
      </c>
      <c r="B96" s="19" t="s">
        <v>111</v>
      </c>
      <c r="C96" s="20" t="s">
        <v>172</v>
      </c>
      <c r="D96" s="162">
        <v>135.35420742729445</v>
      </c>
      <c r="E96" s="163">
        <v>0.6</v>
      </c>
      <c r="F96" s="163">
        <v>0.4</v>
      </c>
      <c r="G96" s="164">
        <v>121.39147880883225</v>
      </c>
      <c r="H96" s="164">
        <v>13.962728618462144</v>
      </c>
      <c r="I96" s="164">
        <v>13018.838813646647</v>
      </c>
      <c r="J96" s="164">
        <v>2824.1473597544032</v>
      </c>
      <c r="K96" s="164">
        <v>10194.691453892246</v>
      </c>
      <c r="L96" s="52">
        <f t="shared" si="37"/>
        <v>6116.8148723353479</v>
      </c>
      <c r="M96" s="52">
        <f t="shared" si="38"/>
        <v>4077.8765815568986</v>
      </c>
      <c r="N96" s="55">
        <f t="shared" si="39"/>
        <v>730.13604521485649</v>
      </c>
      <c r="O96" s="166">
        <v>20</v>
      </c>
      <c r="P96" s="167">
        <v>0</v>
      </c>
      <c r="Q96" s="167">
        <v>75</v>
      </c>
      <c r="R96" s="167">
        <v>0</v>
      </c>
      <c r="S96" s="167">
        <v>0</v>
      </c>
      <c r="T96" s="167">
        <v>5</v>
      </c>
      <c r="U96" s="49">
        <f t="shared" si="33"/>
        <v>43.4</v>
      </c>
      <c r="V96" s="167">
        <v>0</v>
      </c>
      <c r="W96" s="167">
        <v>20</v>
      </c>
      <c r="X96" s="167">
        <v>50</v>
      </c>
      <c r="Y96" s="167">
        <v>30</v>
      </c>
      <c r="Z96" s="167">
        <v>0</v>
      </c>
      <c r="AA96" s="23">
        <f t="shared" si="34"/>
        <v>65</v>
      </c>
      <c r="AB96" s="49">
        <f t="shared" si="40"/>
        <v>8.125</v>
      </c>
      <c r="AC96" s="42">
        <f>Development!H87</f>
        <v>0.88374385577354131</v>
      </c>
      <c r="AD96" s="43">
        <f t="shared" si="41"/>
        <v>0</v>
      </c>
      <c r="AE96" s="2">
        <f t="shared" si="42"/>
        <v>0</v>
      </c>
      <c r="AF96" s="48">
        <f t="shared" si="45"/>
        <v>8.125</v>
      </c>
      <c r="AG96" s="62">
        <f>Hauling!I88</f>
        <v>3.4039484126984125</v>
      </c>
      <c r="AH96" s="62">
        <f>Hauling!J88</f>
        <v>3.5259444444444443</v>
      </c>
      <c r="AI96" s="62">
        <f>Hauling!K88</f>
        <v>7.6756785468573394</v>
      </c>
      <c r="AJ96" s="66">
        <f t="shared" ref="AJ96:AJ139" si="46">AG96*$AM$7*$AM$3</f>
        <v>12.101036607142857</v>
      </c>
      <c r="AK96" s="66">
        <f t="shared" ref="AK96:AK139" si="47">AH96*$AM$7*$AM$4</f>
        <v>15.320228611111114</v>
      </c>
      <c r="AL96" s="66">
        <f t="shared" ref="AL96:AL139" si="48">AI96*$AM$7*$AM$5</f>
        <v>27.287037234077843</v>
      </c>
      <c r="AM96" s="152">
        <f t="shared" si="43"/>
        <v>13.388713408730162</v>
      </c>
      <c r="AN96" s="79">
        <f t="shared" si="36"/>
        <v>3.98</v>
      </c>
      <c r="AO96" s="53">
        <f t="shared" si="22"/>
        <v>1.5</v>
      </c>
      <c r="AP96" s="53">
        <f>Silviculture!P100</f>
        <v>499.87875125432384</v>
      </c>
      <c r="AQ96" s="53">
        <f t="shared" si="44"/>
        <v>0.68463782130797957</v>
      </c>
      <c r="AR96" s="53">
        <f t="shared" si="23"/>
        <v>10</v>
      </c>
      <c r="AS96" s="53">
        <f t="shared" si="24"/>
        <v>1</v>
      </c>
      <c r="AT96" s="48">
        <f t="shared" si="35"/>
        <v>6.1678680984030505</v>
      </c>
    </row>
    <row r="97" spans="1:46" x14ac:dyDescent="0.25">
      <c r="A97" s="18">
        <v>88</v>
      </c>
      <c r="B97" s="19" t="s">
        <v>112</v>
      </c>
      <c r="C97" s="20" t="s">
        <v>172</v>
      </c>
      <c r="D97" s="162">
        <v>509.21507062166495</v>
      </c>
      <c r="E97" s="163">
        <v>0.6</v>
      </c>
      <c r="F97" s="163">
        <v>0.4</v>
      </c>
      <c r="G97" s="164">
        <v>262.53869270979123</v>
      </c>
      <c r="H97" s="164">
        <v>246.6763779118738</v>
      </c>
      <c r="I97" s="164">
        <v>171654.71937413811</v>
      </c>
      <c r="J97" s="164">
        <v>1902.5554806123714</v>
      </c>
      <c r="K97" s="164">
        <v>169752.16389352572</v>
      </c>
      <c r="L97" s="52">
        <f t="shared" si="37"/>
        <v>101851.29833611543</v>
      </c>
      <c r="M97" s="52">
        <f t="shared" si="38"/>
        <v>67900.865557410289</v>
      </c>
      <c r="N97" s="55">
        <f t="shared" si="39"/>
        <v>688.15735552177762</v>
      </c>
      <c r="O97" s="166">
        <v>20</v>
      </c>
      <c r="P97" s="167">
        <v>0</v>
      </c>
      <c r="Q97" s="167">
        <v>75</v>
      </c>
      <c r="R97" s="167">
        <v>0</v>
      </c>
      <c r="S97" s="167">
        <v>0</v>
      </c>
      <c r="T97" s="167">
        <v>5</v>
      </c>
      <c r="U97" s="49">
        <f t="shared" si="33"/>
        <v>43.4</v>
      </c>
      <c r="V97" s="167">
        <v>0</v>
      </c>
      <c r="W97" s="167">
        <v>20</v>
      </c>
      <c r="X97" s="167">
        <v>40</v>
      </c>
      <c r="Y97" s="167">
        <v>30</v>
      </c>
      <c r="Z97" s="167">
        <v>10</v>
      </c>
      <c r="AA97" s="23">
        <f t="shared" si="34"/>
        <v>71</v>
      </c>
      <c r="AB97" s="49">
        <f t="shared" si="40"/>
        <v>8.875</v>
      </c>
      <c r="AC97" s="42">
        <f>Development!H88</f>
        <v>0.84515405291450663</v>
      </c>
      <c r="AD97" s="43">
        <f t="shared" si="41"/>
        <v>0</v>
      </c>
      <c r="AE97" s="2">
        <f t="shared" si="42"/>
        <v>0</v>
      </c>
      <c r="AF97" s="48">
        <f t="shared" si="45"/>
        <v>8.875</v>
      </c>
      <c r="AG97" s="62">
        <f>Hauling!I89</f>
        <v>2.6799007936507939</v>
      </c>
      <c r="AH97" s="62">
        <f>Hauling!J89</f>
        <v>2.8983253968253968</v>
      </c>
      <c r="AI97" s="62">
        <f>Hauling!K89</f>
        <v>6.9516309278097204</v>
      </c>
      <c r="AJ97" s="66">
        <f t="shared" si="46"/>
        <v>9.527047321428574</v>
      </c>
      <c r="AK97" s="66">
        <f t="shared" si="47"/>
        <v>12.59322384920635</v>
      </c>
      <c r="AL97" s="66">
        <f t="shared" si="48"/>
        <v>24.713047948363556</v>
      </c>
      <c r="AM97" s="152">
        <f t="shared" si="43"/>
        <v>10.753517932539685</v>
      </c>
      <c r="AN97" s="79">
        <f t="shared" si="36"/>
        <v>3.98</v>
      </c>
      <c r="AO97" s="53">
        <f t="shared" si="22"/>
        <v>1.5</v>
      </c>
      <c r="AP97" s="53">
        <f>Silviculture!P101</f>
        <v>726.44872937103344</v>
      </c>
      <c r="AQ97" s="53">
        <f t="shared" si="44"/>
        <v>1.0556433402070118</v>
      </c>
      <c r="AR97" s="53">
        <f t="shared" si="23"/>
        <v>10</v>
      </c>
      <c r="AS97" s="53">
        <f t="shared" si="24"/>
        <v>1</v>
      </c>
      <c r="AT97" s="48">
        <f t="shared" si="35"/>
        <v>6.0467329018197358</v>
      </c>
    </row>
    <row r="98" spans="1:46" x14ac:dyDescent="0.25">
      <c r="A98" s="18">
        <v>89</v>
      </c>
      <c r="B98" s="19" t="s">
        <v>113</v>
      </c>
      <c r="C98" s="20" t="s">
        <v>172</v>
      </c>
      <c r="D98" s="162">
        <v>1739.0839151976272</v>
      </c>
      <c r="E98" s="163">
        <v>0.55000000000000004</v>
      </c>
      <c r="F98" s="163">
        <v>0.44999999999999996</v>
      </c>
      <c r="G98" s="164">
        <v>1142.2706315975599</v>
      </c>
      <c r="H98" s="164">
        <v>596.81328360006671</v>
      </c>
      <c r="I98" s="164">
        <v>402254.02847113804</v>
      </c>
      <c r="J98" s="164">
        <v>45608.615966553727</v>
      </c>
      <c r="K98" s="164">
        <v>356645.41250458441</v>
      </c>
      <c r="L98" s="52">
        <f t="shared" si="37"/>
        <v>196154.97687752143</v>
      </c>
      <c r="M98" s="52">
        <f t="shared" si="38"/>
        <v>160490.43562706298</v>
      </c>
      <c r="N98" s="55">
        <f t="shared" si="39"/>
        <v>597.58289955150815</v>
      </c>
      <c r="O98" s="166">
        <v>20</v>
      </c>
      <c r="P98" s="167">
        <v>0</v>
      </c>
      <c r="Q98" s="167">
        <v>75</v>
      </c>
      <c r="R98" s="167">
        <v>0</v>
      </c>
      <c r="S98" s="167">
        <v>0</v>
      </c>
      <c r="T98" s="167">
        <v>5</v>
      </c>
      <c r="U98" s="49">
        <f t="shared" si="33"/>
        <v>43.4</v>
      </c>
      <c r="V98" s="167">
        <v>0</v>
      </c>
      <c r="W98" s="167">
        <v>20</v>
      </c>
      <c r="X98" s="167">
        <v>40</v>
      </c>
      <c r="Y98" s="167">
        <v>30</v>
      </c>
      <c r="Z98" s="167">
        <v>10</v>
      </c>
      <c r="AA98" s="23">
        <f t="shared" si="34"/>
        <v>71</v>
      </c>
      <c r="AB98" s="49">
        <f t="shared" si="40"/>
        <v>8.875</v>
      </c>
      <c r="AC98" s="42">
        <f>Development!H89</f>
        <v>0.61933148437225816</v>
      </c>
      <c r="AD98" s="43">
        <f t="shared" si="41"/>
        <v>123866.29687445163</v>
      </c>
      <c r="AE98" s="2">
        <f t="shared" si="42"/>
        <v>0.34730937937652406</v>
      </c>
      <c r="AF98" s="48">
        <f t="shared" si="45"/>
        <v>9.2223093793765241</v>
      </c>
      <c r="AG98" s="62">
        <f>Hauling!I90</f>
        <v>3.0152380952380953</v>
      </c>
      <c r="AH98" s="62">
        <f>Hauling!J90</f>
        <v>3.8737420634920641</v>
      </c>
      <c r="AI98" s="62">
        <f>Hauling!K90</f>
        <v>7.2869682293970222</v>
      </c>
      <c r="AJ98" s="66">
        <f t="shared" si="46"/>
        <v>10.71917142857143</v>
      </c>
      <c r="AK98" s="66">
        <f t="shared" si="47"/>
        <v>16.83140926587302</v>
      </c>
      <c r="AL98" s="66">
        <f t="shared" si="48"/>
        <v>25.905172055506416</v>
      </c>
      <c r="AM98" s="152">
        <f t="shared" si="43"/>
        <v>13.469678455357146</v>
      </c>
      <c r="AN98" s="79">
        <f t="shared" si="36"/>
        <v>3.98</v>
      </c>
      <c r="AO98" s="53">
        <f t="shared" si="22"/>
        <v>1.5</v>
      </c>
      <c r="AP98" s="53">
        <f>Silviculture!P102</f>
        <v>643.55737845255601</v>
      </c>
      <c r="AQ98" s="53">
        <f t="shared" si="44"/>
        <v>1.0769340604216622</v>
      </c>
      <c r="AR98" s="53">
        <f t="shared" si="23"/>
        <v>10</v>
      </c>
      <c r="AS98" s="53">
        <f t="shared" si="24"/>
        <v>1</v>
      </c>
      <c r="AT98" s="48">
        <f t="shared" si="35"/>
        <v>6.2935137516124273</v>
      </c>
    </row>
    <row r="99" spans="1:46" x14ac:dyDescent="0.25">
      <c r="A99" s="18">
        <v>90</v>
      </c>
      <c r="B99" s="19" t="s">
        <v>114</v>
      </c>
      <c r="C99" s="20" t="s">
        <v>172</v>
      </c>
      <c r="D99" s="162">
        <v>4015.5390051105455</v>
      </c>
      <c r="E99" s="163">
        <v>0.55000000000000004</v>
      </c>
      <c r="F99" s="163">
        <v>0.44999999999999996</v>
      </c>
      <c r="G99" s="164">
        <v>1734.0229709386288</v>
      </c>
      <c r="H99" s="164">
        <v>2281.5160341719147</v>
      </c>
      <c r="I99" s="164">
        <v>1247628.1503267703</v>
      </c>
      <c r="J99" s="164">
        <v>136233.14927092145</v>
      </c>
      <c r="K99" s="164">
        <v>1111395.0010558509</v>
      </c>
      <c r="L99" s="52">
        <f t="shared" si="37"/>
        <v>611267.25058071804</v>
      </c>
      <c r="M99" s="52">
        <f t="shared" si="38"/>
        <v>500127.75047513284</v>
      </c>
      <c r="N99" s="55">
        <f t="shared" si="39"/>
        <v>487.13004178348285</v>
      </c>
      <c r="O99" s="166">
        <v>20</v>
      </c>
      <c r="P99" s="167">
        <v>0</v>
      </c>
      <c r="Q99" s="167">
        <v>75</v>
      </c>
      <c r="R99" s="167">
        <v>0</v>
      </c>
      <c r="S99" s="167">
        <v>0</v>
      </c>
      <c r="T99" s="167">
        <v>5</v>
      </c>
      <c r="U99" s="49">
        <f t="shared" si="33"/>
        <v>43.4</v>
      </c>
      <c r="V99" s="167">
        <v>0</v>
      </c>
      <c r="W99" s="167">
        <v>20</v>
      </c>
      <c r="X99" s="167">
        <v>40</v>
      </c>
      <c r="Y99" s="167">
        <v>30</v>
      </c>
      <c r="Z99" s="167">
        <v>10</v>
      </c>
      <c r="AA99" s="23">
        <f t="shared" si="34"/>
        <v>71</v>
      </c>
      <c r="AB99" s="49">
        <f t="shared" si="40"/>
        <v>8.875</v>
      </c>
      <c r="AC99" s="42">
        <f>Development!H90</f>
        <v>0.74639325090824804</v>
      </c>
      <c r="AD99" s="43">
        <f t="shared" si="41"/>
        <v>298557.3003632992</v>
      </c>
      <c r="AE99" s="2">
        <f t="shared" si="42"/>
        <v>0.26863293435696839</v>
      </c>
      <c r="AF99" s="48">
        <f t="shared" si="45"/>
        <v>9.1436329343569689</v>
      </c>
      <c r="AG99" s="62">
        <f>Hauling!I91</f>
        <v>2.0619047619047617</v>
      </c>
      <c r="AH99" s="62">
        <f>Hauling!J91</f>
        <v>2.9204087301587305</v>
      </c>
      <c r="AI99" s="62">
        <f>Hauling!K91</f>
        <v>6.3336348960636881</v>
      </c>
      <c r="AJ99" s="66">
        <f t="shared" si="46"/>
        <v>7.3300714285714283</v>
      </c>
      <c r="AK99" s="66">
        <f t="shared" si="47"/>
        <v>12.689175932539685</v>
      </c>
      <c r="AL99" s="66">
        <f t="shared" si="48"/>
        <v>22.516072055506413</v>
      </c>
      <c r="AM99" s="152">
        <f t="shared" si="43"/>
        <v>9.7416684553571447</v>
      </c>
      <c r="AN99" s="79">
        <f t="shared" si="36"/>
        <v>3.98</v>
      </c>
      <c r="AO99" s="53">
        <f t="shared" ref="AO99:AO139" si="49">AT$4</f>
        <v>1.5</v>
      </c>
      <c r="AP99" s="53">
        <f>Silviculture!P103</f>
        <v>475.36760689312496</v>
      </c>
      <c r="AQ99" s="53">
        <f t="shared" si="44"/>
        <v>0.97585360400419319</v>
      </c>
      <c r="AR99" s="53">
        <f t="shared" ref="AR99:AR139" si="50">AT$6</f>
        <v>10</v>
      </c>
      <c r="AS99" s="53">
        <f t="shared" ref="AS99:AS139" si="51">AT$7</f>
        <v>1</v>
      </c>
      <c r="AT99" s="48">
        <f t="shared" si="35"/>
        <v>5.9808923994974634</v>
      </c>
    </row>
    <row r="100" spans="1:46" x14ac:dyDescent="0.25">
      <c r="A100" s="18">
        <v>91</v>
      </c>
      <c r="B100" s="19" t="s">
        <v>115</v>
      </c>
      <c r="C100" s="20" t="s">
        <v>172</v>
      </c>
      <c r="D100" s="162">
        <v>2513.6629543516683</v>
      </c>
      <c r="E100" s="163">
        <v>0.6</v>
      </c>
      <c r="F100" s="163">
        <v>0.4</v>
      </c>
      <c r="G100" s="164">
        <v>1231.0952289296804</v>
      </c>
      <c r="H100" s="164">
        <v>1282.5677254219875</v>
      </c>
      <c r="I100" s="164">
        <v>646638.19173530466</v>
      </c>
      <c r="J100" s="164">
        <v>172138.56439211493</v>
      </c>
      <c r="K100" s="164">
        <v>474499.62734319002</v>
      </c>
      <c r="L100" s="52">
        <f t="shared" si="37"/>
        <v>284699.77640591399</v>
      </c>
      <c r="M100" s="52">
        <f t="shared" si="38"/>
        <v>189799.85093727603</v>
      </c>
      <c r="N100" s="55">
        <f t="shared" si="39"/>
        <v>369.96067961017127</v>
      </c>
      <c r="O100" s="166">
        <v>20</v>
      </c>
      <c r="P100" s="167">
        <v>0</v>
      </c>
      <c r="Q100" s="167">
        <v>80</v>
      </c>
      <c r="R100" s="167">
        <v>0</v>
      </c>
      <c r="S100" s="167">
        <v>0</v>
      </c>
      <c r="T100" s="167">
        <v>0</v>
      </c>
      <c r="U100" s="49">
        <f t="shared" si="33"/>
        <v>39</v>
      </c>
      <c r="V100" s="167">
        <v>30</v>
      </c>
      <c r="W100" s="167">
        <v>60</v>
      </c>
      <c r="X100" s="167">
        <v>10</v>
      </c>
      <c r="Y100" s="167">
        <v>0</v>
      </c>
      <c r="Z100" s="167">
        <v>0</v>
      </c>
      <c r="AA100" s="23">
        <f t="shared" si="34"/>
        <v>36</v>
      </c>
      <c r="AB100" s="49">
        <f t="shared" si="40"/>
        <v>4.5</v>
      </c>
      <c r="AC100" s="42">
        <f>Development!H91</f>
        <v>0.77571760495511211</v>
      </c>
      <c r="AD100" s="43">
        <f t="shared" si="41"/>
        <v>232715.28148653364</v>
      </c>
      <c r="AE100" s="2">
        <f t="shared" si="42"/>
        <v>0.49044354953353486</v>
      </c>
      <c r="AF100" s="48">
        <f t="shared" si="45"/>
        <v>4.9904435495335351</v>
      </c>
      <c r="AG100" s="62">
        <f>Hauling!I92</f>
        <v>2.3725555555555555</v>
      </c>
      <c r="AH100" s="62">
        <f>Hauling!J92</f>
        <v>4.4193373015873023</v>
      </c>
      <c r="AI100" s="62">
        <f>Hauling!K92</f>
        <v>6.644285689714482</v>
      </c>
      <c r="AJ100" s="66">
        <f t="shared" si="46"/>
        <v>8.4344350000000006</v>
      </c>
      <c r="AK100" s="66">
        <f t="shared" si="47"/>
        <v>19.20202057539683</v>
      </c>
      <c r="AL100" s="66">
        <f t="shared" si="48"/>
        <v>23.620435626934984</v>
      </c>
      <c r="AM100" s="152">
        <f t="shared" si="43"/>
        <v>12.741469230158732</v>
      </c>
      <c r="AN100" s="79">
        <f t="shared" si="36"/>
        <v>3.98</v>
      </c>
      <c r="AO100" s="53">
        <f t="shared" si="49"/>
        <v>1.5</v>
      </c>
      <c r="AP100" s="53">
        <f>Silviculture!P104</f>
        <v>407.07599808937732</v>
      </c>
      <c r="AQ100" s="53">
        <f t="shared" si="44"/>
        <v>1.1003223329525575</v>
      </c>
      <c r="AR100" s="53">
        <f t="shared" si="50"/>
        <v>10</v>
      </c>
      <c r="AS100" s="53">
        <f t="shared" si="51"/>
        <v>1</v>
      </c>
      <c r="AT100" s="48">
        <f t="shared" si="35"/>
        <v>5.546578809011586</v>
      </c>
    </row>
    <row r="101" spans="1:46" x14ac:dyDescent="0.25">
      <c r="A101" s="18">
        <v>92</v>
      </c>
      <c r="B101" s="19" t="s">
        <v>116</v>
      </c>
      <c r="C101" s="20" t="s">
        <v>172</v>
      </c>
      <c r="D101" s="162">
        <v>5046.9436467569749</v>
      </c>
      <c r="E101" s="163">
        <v>0.65</v>
      </c>
      <c r="F101" s="163">
        <v>0.35</v>
      </c>
      <c r="G101" s="164">
        <v>2627.0397022101938</v>
      </c>
      <c r="H101" s="164">
        <v>2419.9039445467824</v>
      </c>
      <c r="I101" s="164">
        <v>1280930.9763463046</v>
      </c>
      <c r="J101" s="164">
        <v>368590.50959625817</v>
      </c>
      <c r="K101" s="164">
        <v>912340.46675004857</v>
      </c>
      <c r="L101" s="52">
        <f t="shared" si="37"/>
        <v>593021.30338753155</v>
      </c>
      <c r="M101" s="52">
        <f t="shared" si="38"/>
        <v>319319.16336251696</v>
      </c>
      <c r="N101" s="55">
        <f t="shared" si="39"/>
        <v>377.01515748424407</v>
      </c>
      <c r="O101" s="166">
        <v>80</v>
      </c>
      <c r="P101" s="167">
        <v>0</v>
      </c>
      <c r="Q101" s="167">
        <v>20</v>
      </c>
      <c r="R101" s="167">
        <v>0</v>
      </c>
      <c r="S101" s="167">
        <v>0</v>
      </c>
      <c r="T101" s="167">
        <v>0</v>
      </c>
      <c r="U101" s="49">
        <f t="shared" si="33"/>
        <v>30</v>
      </c>
      <c r="V101" s="167">
        <v>20</v>
      </c>
      <c r="W101" s="167">
        <v>50</v>
      </c>
      <c r="X101" s="167">
        <v>20</v>
      </c>
      <c r="Y101" s="167">
        <v>10</v>
      </c>
      <c r="Z101" s="167">
        <v>0</v>
      </c>
      <c r="AA101" s="23">
        <f t="shared" si="34"/>
        <v>45</v>
      </c>
      <c r="AB101" s="49">
        <f t="shared" si="40"/>
        <v>5.625</v>
      </c>
      <c r="AC101" s="42">
        <f>Development!H92</f>
        <v>0.64924990639266089</v>
      </c>
      <c r="AD101" s="43">
        <f t="shared" si="41"/>
        <v>324624.95319633046</v>
      </c>
      <c r="AE101" s="2">
        <f t="shared" si="42"/>
        <v>0.35581558094503229</v>
      </c>
      <c r="AF101" s="48">
        <f t="shared" si="45"/>
        <v>5.9808155809450323</v>
      </c>
      <c r="AG101" s="62">
        <f>Hauling!I93</f>
        <v>1.8361351981351983</v>
      </c>
      <c r="AH101" s="62">
        <f>Hauling!J93</f>
        <v>3.571448412698413</v>
      </c>
      <c r="AI101" s="62">
        <f>Hauling!K93</f>
        <v>6.107865332294125</v>
      </c>
      <c r="AJ101" s="66">
        <f t="shared" si="46"/>
        <v>6.5274606293706299</v>
      </c>
      <c r="AK101" s="66">
        <f t="shared" si="47"/>
        <v>15.517943353174607</v>
      </c>
      <c r="AL101" s="66">
        <f t="shared" si="48"/>
        <v>21.713461256305617</v>
      </c>
      <c r="AM101" s="152">
        <f t="shared" si="43"/>
        <v>9.6741295827020206</v>
      </c>
      <c r="AN101" s="79">
        <f t="shared" si="36"/>
        <v>3.98</v>
      </c>
      <c r="AO101" s="53">
        <f t="shared" si="49"/>
        <v>1.5</v>
      </c>
      <c r="AP101" s="53">
        <f>Silviculture!P105</f>
        <v>418.49497622936053</v>
      </c>
      <c r="AQ101" s="53">
        <f t="shared" si="44"/>
        <v>1.1100216209393383</v>
      </c>
      <c r="AR101" s="53">
        <f t="shared" si="50"/>
        <v>10</v>
      </c>
      <c r="AS101" s="53">
        <f t="shared" si="51"/>
        <v>1</v>
      </c>
      <c r="AT101" s="48">
        <f t="shared" si="35"/>
        <v>4.6611973427669113</v>
      </c>
    </row>
    <row r="102" spans="1:46" x14ac:dyDescent="0.25">
      <c r="A102" s="18">
        <v>93</v>
      </c>
      <c r="B102" s="19" t="s">
        <v>117</v>
      </c>
      <c r="C102" s="20" t="s">
        <v>172</v>
      </c>
      <c r="D102" s="162">
        <v>3643.6915095818458</v>
      </c>
      <c r="E102" s="163">
        <v>0.55000000000000004</v>
      </c>
      <c r="F102" s="163">
        <v>0.44999999999999996</v>
      </c>
      <c r="G102" s="164">
        <v>1948.272726768623</v>
      </c>
      <c r="H102" s="164">
        <v>1695.4187828132194</v>
      </c>
      <c r="I102" s="164">
        <v>1322652.9323948484</v>
      </c>
      <c r="J102" s="164">
        <v>258872.33782213985</v>
      </c>
      <c r="K102" s="164">
        <v>1063780.5945727099</v>
      </c>
      <c r="L102" s="52">
        <f t="shared" si="37"/>
        <v>585079.3270149905</v>
      </c>
      <c r="M102" s="52">
        <f t="shared" si="38"/>
        <v>478701.26755771937</v>
      </c>
      <c r="N102" s="55">
        <f t="shared" si="39"/>
        <v>627.44414852333523</v>
      </c>
      <c r="O102" s="166">
        <v>35</v>
      </c>
      <c r="P102" s="167">
        <v>0</v>
      </c>
      <c r="Q102" s="167">
        <v>60</v>
      </c>
      <c r="R102" s="167">
        <v>0</v>
      </c>
      <c r="S102" s="167">
        <v>0</v>
      </c>
      <c r="T102" s="167">
        <v>5</v>
      </c>
      <c r="U102" s="49">
        <f t="shared" si="33"/>
        <v>41.15</v>
      </c>
      <c r="V102" s="167">
        <v>0</v>
      </c>
      <c r="W102" s="167">
        <v>20</v>
      </c>
      <c r="X102" s="167">
        <v>40</v>
      </c>
      <c r="Y102" s="167">
        <v>30</v>
      </c>
      <c r="Z102" s="167">
        <v>10</v>
      </c>
      <c r="AA102" s="23">
        <f t="shared" si="34"/>
        <v>71</v>
      </c>
      <c r="AB102" s="49">
        <f t="shared" si="40"/>
        <v>8.875</v>
      </c>
      <c r="AC102" s="42">
        <f>Development!H93</f>
        <v>0.71923557840345886</v>
      </c>
      <c r="AD102" s="43">
        <f t="shared" si="41"/>
        <v>287694.23136138357</v>
      </c>
      <c r="AE102" s="2">
        <f t="shared" si="42"/>
        <v>0.27044508315828236</v>
      </c>
      <c r="AF102" s="48">
        <f t="shared" si="45"/>
        <v>9.1454450831582825</v>
      </c>
      <c r="AG102" s="62">
        <f>Hauling!I94</f>
        <v>2.1116666666666664</v>
      </c>
      <c r="AH102" s="62">
        <f>Hauling!J94</f>
        <v>4.0582261904761898</v>
      </c>
      <c r="AI102" s="62">
        <f>Hauling!K94</f>
        <v>5.4845567595459226</v>
      </c>
      <c r="AJ102" s="66">
        <f t="shared" si="46"/>
        <v>7.5069749999999988</v>
      </c>
      <c r="AK102" s="66">
        <f t="shared" si="47"/>
        <v>17.632992797619046</v>
      </c>
      <c r="AL102" s="66">
        <f t="shared" si="48"/>
        <v>19.497599280185756</v>
      </c>
      <c r="AM102" s="152">
        <f t="shared" si="43"/>
        <v>12.063683008928569</v>
      </c>
      <c r="AN102" s="79">
        <f t="shared" si="36"/>
        <v>3.98</v>
      </c>
      <c r="AO102" s="53">
        <f t="shared" si="49"/>
        <v>1.5</v>
      </c>
      <c r="AP102" s="53">
        <f>Silviculture!P106</f>
        <v>534.92358099437274</v>
      </c>
      <c r="AQ102" s="53">
        <f t="shared" si="44"/>
        <v>0.85254373995405652</v>
      </c>
      <c r="AR102" s="53">
        <f t="shared" si="50"/>
        <v>10</v>
      </c>
      <c r="AS102" s="53">
        <f t="shared" si="51"/>
        <v>1</v>
      </c>
      <c r="AT102" s="48">
        <f t="shared" si="35"/>
        <v>5.9769337465632724</v>
      </c>
    </row>
    <row r="103" spans="1:46" x14ac:dyDescent="0.25">
      <c r="A103" s="18">
        <v>94</v>
      </c>
      <c r="B103" s="19" t="s">
        <v>118</v>
      </c>
      <c r="C103" s="20" t="s">
        <v>172</v>
      </c>
      <c r="D103" s="162">
        <v>289.30975070225679</v>
      </c>
      <c r="E103" s="163">
        <v>0.6</v>
      </c>
      <c r="F103" s="163">
        <v>0.4</v>
      </c>
      <c r="G103" s="164">
        <v>0</v>
      </c>
      <c r="H103" s="164">
        <v>289.30975070225679</v>
      </c>
      <c r="I103" s="164">
        <v>150239.26637678978</v>
      </c>
      <c r="J103" s="164">
        <v>0</v>
      </c>
      <c r="K103" s="164">
        <v>150239.26637678978</v>
      </c>
      <c r="L103" s="52">
        <f t="shared" si="37"/>
        <v>90143.559826073862</v>
      </c>
      <c r="M103" s="52">
        <f t="shared" si="38"/>
        <v>60095.706550715913</v>
      </c>
      <c r="N103" s="55">
        <f t="shared" si="39"/>
        <v>519.30246392354934</v>
      </c>
      <c r="O103" s="166">
        <v>20</v>
      </c>
      <c r="P103" s="167">
        <v>0</v>
      </c>
      <c r="Q103" s="167">
        <v>70</v>
      </c>
      <c r="R103" s="167">
        <v>0</v>
      </c>
      <c r="S103" s="167">
        <v>0</v>
      </c>
      <c r="T103" s="167">
        <v>10</v>
      </c>
      <c r="U103" s="49">
        <f t="shared" si="33"/>
        <v>47.8</v>
      </c>
      <c r="V103" s="167">
        <v>0</v>
      </c>
      <c r="W103" s="167">
        <v>20</v>
      </c>
      <c r="X103" s="167">
        <v>40</v>
      </c>
      <c r="Y103" s="167">
        <v>30</v>
      </c>
      <c r="Z103" s="167">
        <v>10</v>
      </c>
      <c r="AA103" s="23">
        <f t="shared" si="34"/>
        <v>71</v>
      </c>
      <c r="AB103" s="49">
        <f t="shared" si="40"/>
        <v>8.875</v>
      </c>
      <c r="AC103" s="42">
        <f>Development!H94</f>
        <v>1</v>
      </c>
      <c r="AD103" s="43">
        <f t="shared" si="41"/>
        <v>0</v>
      </c>
      <c r="AE103" s="2">
        <f t="shared" si="42"/>
        <v>0</v>
      </c>
      <c r="AF103" s="48">
        <f t="shared" si="45"/>
        <v>8.875</v>
      </c>
      <c r="AG103" s="62">
        <f>Hauling!I95</f>
        <v>2.5877187822497421</v>
      </c>
      <c r="AH103" s="62">
        <f>Hauling!J95</f>
        <v>4.5342783060592655</v>
      </c>
      <c r="AI103" s="62">
        <f>Hauling!K95</f>
        <v>5.0944587203302367</v>
      </c>
      <c r="AJ103" s="66">
        <f t="shared" si="46"/>
        <v>9.1993402708978333</v>
      </c>
      <c r="AK103" s="66">
        <f t="shared" si="47"/>
        <v>19.701439239827511</v>
      </c>
      <c r="AL103" s="66">
        <f t="shared" si="48"/>
        <v>18.110800750773993</v>
      </c>
      <c r="AM103" s="152">
        <f t="shared" si="43"/>
        <v>13.400179858469704</v>
      </c>
      <c r="AN103" s="79">
        <f t="shared" si="36"/>
        <v>3.98</v>
      </c>
      <c r="AO103" s="53">
        <f t="shared" si="49"/>
        <v>1.5</v>
      </c>
      <c r="AP103" s="53">
        <f>Silviculture!P107</f>
        <v>328.919552631236</v>
      </c>
      <c r="AQ103" s="53">
        <f t="shared" si="44"/>
        <v>0.63338723669075225</v>
      </c>
      <c r="AR103" s="53">
        <f t="shared" si="50"/>
        <v>10</v>
      </c>
      <c r="AS103" s="53">
        <f t="shared" si="51"/>
        <v>1</v>
      </c>
      <c r="AT103" s="48">
        <f t="shared" si="35"/>
        <v>6.5766853676128356</v>
      </c>
    </row>
    <row r="104" spans="1:46" x14ac:dyDescent="0.25">
      <c r="A104" s="18">
        <v>95</v>
      </c>
      <c r="B104" s="19" t="s">
        <v>119</v>
      </c>
      <c r="C104" s="20" t="s">
        <v>172</v>
      </c>
      <c r="D104" s="162">
        <v>1960.6211108274338</v>
      </c>
      <c r="E104" s="163">
        <v>0.6</v>
      </c>
      <c r="F104" s="163">
        <v>0.4</v>
      </c>
      <c r="G104" s="164">
        <v>120.47855202210134</v>
      </c>
      <c r="H104" s="164">
        <v>1840.1425588053326</v>
      </c>
      <c r="I104" s="164">
        <v>1125832.1513958254</v>
      </c>
      <c r="J104" s="164">
        <v>20560.756736569812</v>
      </c>
      <c r="K104" s="164">
        <v>1105271.3946592559</v>
      </c>
      <c r="L104" s="52">
        <f t="shared" si="37"/>
        <v>663162.83679555345</v>
      </c>
      <c r="M104" s="52">
        <f t="shared" si="38"/>
        <v>442108.55786370236</v>
      </c>
      <c r="N104" s="55">
        <f t="shared" si="39"/>
        <v>600.64443886175115</v>
      </c>
      <c r="O104" s="166">
        <v>10</v>
      </c>
      <c r="P104" s="167">
        <v>0</v>
      </c>
      <c r="Q104" s="167">
        <v>50</v>
      </c>
      <c r="R104" s="167">
        <v>0</v>
      </c>
      <c r="S104" s="167">
        <v>0</v>
      </c>
      <c r="T104" s="167">
        <v>40</v>
      </c>
      <c r="U104" s="49">
        <f t="shared" si="33"/>
        <v>75.7</v>
      </c>
      <c r="V104" s="167">
        <v>0</v>
      </c>
      <c r="W104" s="167">
        <v>0</v>
      </c>
      <c r="X104" s="167">
        <v>40</v>
      </c>
      <c r="Y104" s="167">
        <v>30</v>
      </c>
      <c r="Z104" s="167">
        <v>30</v>
      </c>
      <c r="AA104" s="23">
        <f t="shared" si="34"/>
        <v>87</v>
      </c>
      <c r="AB104" s="49">
        <f t="shared" si="40"/>
        <v>10.875</v>
      </c>
      <c r="AC104" s="42">
        <f>Development!H95</f>
        <v>0.97588945205038014</v>
      </c>
      <c r="AD104" s="43">
        <f t="shared" si="41"/>
        <v>195177.89041007604</v>
      </c>
      <c r="AE104" s="2">
        <f t="shared" si="42"/>
        <v>0.17658820390465949</v>
      </c>
      <c r="AF104" s="48">
        <f t="shared" si="45"/>
        <v>11.051588203904659</v>
      </c>
      <c r="AG104" s="62">
        <f>Hauling!I96</f>
        <v>2.5877187822497421</v>
      </c>
      <c r="AH104" s="62">
        <f>Hauling!J96</f>
        <v>4.5342783060592655</v>
      </c>
      <c r="AI104" s="62">
        <f>Hauling!K96</f>
        <v>5.0944587203302367</v>
      </c>
      <c r="AJ104" s="66">
        <f t="shared" si="46"/>
        <v>9.1993402708978333</v>
      </c>
      <c r="AK104" s="66">
        <f t="shared" si="47"/>
        <v>19.701439239827511</v>
      </c>
      <c r="AL104" s="66">
        <f t="shared" si="48"/>
        <v>18.110800750773993</v>
      </c>
      <c r="AM104" s="152">
        <f t="shared" si="43"/>
        <v>13.400179858469704</v>
      </c>
      <c r="AN104" s="79">
        <f t="shared" si="36"/>
        <v>3.98</v>
      </c>
      <c r="AO104" s="53">
        <f t="shared" si="49"/>
        <v>1.5</v>
      </c>
      <c r="AP104" s="53">
        <f>Silviculture!P108</f>
        <v>1653.3396878360359</v>
      </c>
      <c r="AQ104" s="53">
        <f t="shared" si="44"/>
        <v>2.7526096653274452</v>
      </c>
      <c r="AR104" s="53">
        <f t="shared" si="50"/>
        <v>10</v>
      </c>
      <c r="AS104" s="53">
        <f t="shared" si="51"/>
        <v>1</v>
      </c>
      <c r="AT104" s="48">
        <f t="shared" si="35"/>
        <v>9.152350218216144</v>
      </c>
    </row>
    <row r="105" spans="1:46" x14ac:dyDescent="0.25">
      <c r="A105" s="18">
        <v>96</v>
      </c>
      <c r="B105" s="19" t="s">
        <v>120</v>
      </c>
      <c r="C105" s="20" t="s">
        <v>172</v>
      </c>
      <c r="D105" s="162">
        <v>3230.1722780587834</v>
      </c>
      <c r="E105" s="163">
        <v>0.6</v>
      </c>
      <c r="F105" s="163">
        <v>0.4</v>
      </c>
      <c r="G105" s="164">
        <v>1486.3099138325579</v>
      </c>
      <c r="H105" s="164">
        <v>1743.8623642262266</v>
      </c>
      <c r="I105" s="164">
        <v>983029.5740124844</v>
      </c>
      <c r="J105" s="164">
        <v>40102.187311775175</v>
      </c>
      <c r="K105" s="164">
        <v>942927.38670070888</v>
      </c>
      <c r="L105" s="52">
        <f t="shared" si="37"/>
        <v>565756.43202042533</v>
      </c>
      <c r="M105" s="52">
        <f t="shared" si="38"/>
        <v>377170.95468028355</v>
      </c>
      <c r="N105" s="55">
        <f t="shared" si="39"/>
        <v>540.7120458839064</v>
      </c>
      <c r="O105" s="166">
        <v>20</v>
      </c>
      <c r="P105" s="167">
        <v>0</v>
      </c>
      <c r="Q105" s="167">
        <v>80</v>
      </c>
      <c r="R105" s="167">
        <v>0</v>
      </c>
      <c r="S105" s="167">
        <v>0</v>
      </c>
      <c r="T105" s="167">
        <v>0</v>
      </c>
      <c r="U105" s="49">
        <f t="shared" si="33"/>
        <v>39</v>
      </c>
      <c r="V105" s="167">
        <v>0</v>
      </c>
      <c r="W105" s="167">
        <v>20</v>
      </c>
      <c r="X105" s="167">
        <v>30</v>
      </c>
      <c r="Y105" s="167">
        <v>30</v>
      </c>
      <c r="Z105" s="167">
        <v>20</v>
      </c>
      <c r="AA105" s="23">
        <f t="shared" si="34"/>
        <v>77</v>
      </c>
      <c r="AB105" s="49">
        <f t="shared" si="40"/>
        <v>9.625</v>
      </c>
      <c r="AC105" s="42">
        <f>Development!H96</f>
        <v>0.70990437715676113</v>
      </c>
      <c r="AD105" s="43">
        <f t="shared" si="41"/>
        <v>212971.31314702833</v>
      </c>
      <c r="AE105" s="2">
        <f t="shared" si="42"/>
        <v>0.22586183851570191</v>
      </c>
      <c r="AF105" s="48">
        <f t="shared" si="45"/>
        <v>9.8508618385157014</v>
      </c>
      <c r="AG105" s="62">
        <f>Hauling!I97</f>
        <v>2.5877187822497421</v>
      </c>
      <c r="AH105" s="62">
        <f>Hauling!J97</f>
        <v>4.5342783060592655</v>
      </c>
      <c r="AI105" s="62">
        <f>Hauling!K97</f>
        <v>5.0944587203302367</v>
      </c>
      <c r="AJ105" s="66">
        <f t="shared" si="46"/>
        <v>9.1993402708978333</v>
      </c>
      <c r="AK105" s="66">
        <f t="shared" si="47"/>
        <v>19.701439239827511</v>
      </c>
      <c r="AL105" s="66">
        <f t="shared" si="48"/>
        <v>18.110800750773993</v>
      </c>
      <c r="AM105" s="152">
        <f t="shared" si="43"/>
        <v>13.400179858469704</v>
      </c>
      <c r="AN105" s="79">
        <f t="shared" si="36"/>
        <v>3.98</v>
      </c>
      <c r="AO105" s="53">
        <f t="shared" si="49"/>
        <v>1.5</v>
      </c>
      <c r="AP105" s="53">
        <f>Silviculture!P109</f>
        <v>453.49258521516776</v>
      </c>
      <c r="AQ105" s="53">
        <f t="shared" si="44"/>
        <v>0.83869517734497612</v>
      </c>
      <c r="AR105" s="53">
        <f t="shared" si="50"/>
        <v>10</v>
      </c>
      <c r="AS105" s="53">
        <f t="shared" si="51"/>
        <v>1</v>
      </c>
      <c r="AT105" s="48">
        <f t="shared" si="35"/>
        <v>5.9671789499464305</v>
      </c>
    </row>
    <row r="106" spans="1:46" x14ac:dyDescent="0.25">
      <c r="A106" s="18">
        <v>97</v>
      </c>
      <c r="B106" s="19" t="s">
        <v>121</v>
      </c>
      <c r="C106" s="20" t="s">
        <v>172</v>
      </c>
      <c r="D106" s="162">
        <v>3271.8411251714815</v>
      </c>
      <c r="E106" s="163">
        <v>0.6</v>
      </c>
      <c r="F106" s="163">
        <v>0.4</v>
      </c>
      <c r="G106" s="164">
        <v>1828.144297842699</v>
      </c>
      <c r="H106" s="164">
        <v>1443.6968273287866</v>
      </c>
      <c r="I106" s="164">
        <v>1025567.882823793</v>
      </c>
      <c r="J106" s="164">
        <v>222865.85305692186</v>
      </c>
      <c r="K106" s="164">
        <v>802702.02976686915</v>
      </c>
      <c r="L106" s="52">
        <f t="shared" si="37"/>
        <v>481621.21786012145</v>
      </c>
      <c r="M106" s="52">
        <f t="shared" si="38"/>
        <v>321080.81190674769</v>
      </c>
      <c r="N106" s="55">
        <f t="shared" si="39"/>
        <v>556.0045672830604</v>
      </c>
      <c r="O106" s="166">
        <v>20</v>
      </c>
      <c r="P106" s="167">
        <v>0</v>
      </c>
      <c r="Q106" s="167">
        <v>70</v>
      </c>
      <c r="R106" s="167">
        <v>0</v>
      </c>
      <c r="S106" s="167">
        <v>0</v>
      </c>
      <c r="T106" s="167">
        <v>10</v>
      </c>
      <c r="U106" s="49">
        <f t="shared" si="33"/>
        <v>47.8</v>
      </c>
      <c r="V106" s="167">
        <v>0</v>
      </c>
      <c r="W106" s="167">
        <v>20</v>
      </c>
      <c r="X106" s="167">
        <v>40</v>
      </c>
      <c r="Y106" s="167">
        <v>30</v>
      </c>
      <c r="Z106" s="167">
        <v>10</v>
      </c>
      <c r="AA106" s="23">
        <f t="shared" si="34"/>
        <v>71</v>
      </c>
      <c r="AB106" s="49">
        <f t="shared" si="40"/>
        <v>8.875</v>
      </c>
      <c r="AC106" s="42">
        <f>Development!H97</f>
        <v>0.71788423992548434</v>
      </c>
      <c r="AD106" s="43">
        <f t="shared" si="41"/>
        <v>215365.27197764529</v>
      </c>
      <c r="AE106" s="2">
        <f t="shared" si="42"/>
        <v>0.26830039540350281</v>
      </c>
      <c r="AF106" s="48">
        <f t="shared" si="45"/>
        <v>9.1433003954035037</v>
      </c>
      <c r="AG106" s="62">
        <f>Hauling!I98</f>
        <v>1.9630980392156863</v>
      </c>
      <c r="AH106" s="62">
        <f>Hauling!J98</f>
        <v>3.9096575630252102</v>
      </c>
      <c r="AI106" s="62">
        <f>Hauling!K98</f>
        <v>4.6169587203302367</v>
      </c>
      <c r="AJ106" s="66">
        <f t="shared" si="46"/>
        <v>6.9788135294117648</v>
      </c>
      <c r="AK106" s="66">
        <f t="shared" si="47"/>
        <v>16.987462111344541</v>
      </c>
      <c r="AL106" s="66">
        <f t="shared" si="48"/>
        <v>16.413288250773995</v>
      </c>
      <c r="AM106" s="152">
        <f t="shared" si="43"/>
        <v>10.982272962184874</v>
      </c>
      <c r="AN106" s="79">
        <f t="shared" si="36"/>
        <v>3.98</v>
      </c>
      <c r="AO106" s="53">
        <f t="shared" si="49"/>
        <v>1.5</v>
      </c>
      <c r="AP106" s="53">
        <f>Silviculture!P110</f>
        <v>531.50405287568333</v>
      </c>
      <c r="AQ106" s="53">
        <f t="shared" si="44"/>
        <v>0.95593468858160668</v>
      </c>
      <c r="AR106" s="53">
        <f t="shared" si="50"/>
        <v>10</v>
      </c>
      <c r="AS106" s="53">
        <f t="shared" si="51"/>
        <v>1</v>
      </c>
      <c r="AT106" s="48">
        <f t="shared" si="35"/>
        <v>6.4305206436935984</v>
      </c>
    </row>
    <row r="107" spans="1:46" x14ac:dyDescent="0.25">
      <c r="A107" s="18">
        <v>98</v>
      </c>
      <c r="B107" s="19" t="s">
        <v>122</v>
      </c>
      <c r="C107" s="20" t="s">
        <v>172</v>
      </c>
      <c r="D107" s="162">
        <v>2933.109768601199</v>
      </c>
      <c r="E107" s="163">
        <v>0.6</v>
      </c>
      <c r="F107" s="163">
        <v>0.4</v>
      </c>
      <c r="G107" s="164">
        <v>1531.0415164680962</v>
      </c>
      <c r="H107" s="164">
        <v>1402.0682521331034</v>
      </c>
      <c r="I107" s="164">
        <v>1051493.0395613459</v>
      </c>
      <c r="J107" s="164">
        <v>179761.51801400734</v>
      </c>
      <c r="K107" s="164">
        <v>871731.52154733869</v>
      </c>
      <c r="L107" s="52">
        <f t="shared" si="37"/>
        <v>523038.91292840318</v>
      </c>
      <c r="M107" s="52">
        <f t="shared" si="38"/>
        <v>348692.60861893551</v>
      </c>
      <c r="N107" s="55">
        <f t="shared" si="39"/>
        <v>621.74685163941797</v>
      </c>
      <c r="O107" s="166">
        <v>10</v>
      </c>
      <c r="P107" s="167">
        <v>0</v>
      </c>
      <c r="Q107" s="167">
        <v>70</v>
      </c>
      <c r="R107" s="167">
        <v>0</v>
      </c>
      <c r="S107" s="167">
        <v>0</v>
      </c>
      <c r="T107" s="167">
        <v>20</v>
      </c>
      <c r="U107" s="49">
        <f t="shared" si="33"/>
        <v>58.1</v>
      </c>
      <c r="V107" s="167">
        <v>0</v>
      </c>
      <c r="W107" s="167">
        <v>20</v>
      </c>
      <c r="X107" s="167">
        <v>30</v>
      </c>
      <c r="Y107" s="167">
        <v>30</v>
      </c>
      <c r="Z107" s="167">
        <v>20</v>
      </c>
      <c r="AA107" s="23">
        <f t="shared" si="34"/>
        <v>77</v>
      </c>
      <c r="AB107" s="49">
        <f t="shared" si="40"/>
        <v>9.625</v>
      </c>
      <c r="AC107" s="42">
        <f>Development!H98</f>
        <v>0.85544355426021301</v>
      </c>
      <c r="AD107" s="43">
        <f t="shared" si="41"/>
        <v>256633.0662780639</v>
      </c>
      <c r="AE107" s="2">
        <f t="shared" si="42"/>
        <v>0.2943946156983468</v>
      </c>
      <c r="AF107" s="48">
        <f t="shared" si="45"/>
        <v>9.9193946156983461</v>
      </c>
      <c r="AG107" s="62">
        <f>Hauling!I99</f>
        <v>3.1700555555555554</v>
      </c>
      <c r="AH107" s="62">
        <f>Hauling!J99</f>
        <v>4.7955039682539686</v>
      </c>
      <c r="AI107" s="62">
        <f>Hauling!K99</f>
        <v>7.4417856897144823</v>
      </c>
      <c r="AJ107" s="66">
        <f t="shared" si="46"/>
        <v>11.2695475</v>
      </c>
      <c r="AK107" s="66">
        <f t="shared" si="47"/>
        <v>20.836464742063495</v>
      </c>
      <c r="AL107" s="66">
        <f t="shared" si="48"/>
        <v>26.455548126934989</v>
      </c>
      <c r="AM107" s="152">
        <f t="shared" si="43"/>
        <v>15.096314396825399</v>
      </c>
      <c r="AN107" s="79">
        <f t="shared" si="36"/>
        <v>3.98</v>
      </c>
      <c r="AO107" s="53">
        <f t="shared" si="49"/>
        <v>1.5</v>
      </c>
      <c r="AP107" s="53">
        <f>Silviculture!P111</f>
        <v>563.84302733359846</v>
      </c>
      <c r="AQ107" s="53">
        <f t="shared" si="44"/>
        <v>0.90686913145898673</v>
      </c>
      <c r="AR107" s="53">
        <f t="shared" si="50"/>
        <v>10</v>
      </c>
      <c r="AS107" s="53">
        <f t="shared" si="51"/>
        <v>1</v>
      </c>
      <c r="AT107" s="48">
        <f t="shared" si="35"/>
        <v>7.6418062515186191</v>
      </c>
    </row>
    <row r="108" spans="1:46" x14ac:dyDescent="0.25">
      <c r="A108" s="18">
        <v>99</v>
      </c>
      <c r="B108" s="19" t="s">
        <v>123</v>
      </c>
      <c r="C108" s="20" t="s">
        <v>172</v>
      </c>
      <c r="D108" s="162">
        <v>1815.9594167967334</v>
      </c>
      <c r="E108" s="163">
        <v>0.6</v>
      </c>
      <c r="F108" s="163">
        <v>0.4</v>
      </c>
      <c r="G108" s="164">
        <v>995.50150282063862</v>
      </c>
      <c r="H108" s="164">
        <v>820.45791397609742</v>
      </c>
      <c r="I108" s="164">
        <v>656753.70389057614</v>
      </c>
      <c r="J108" s="164">
        <v>140306.64994198547</v>
      </c>
      <c r="K108" s="164">
        <v>516447.05394859042</v>
      </c>
      <c r="L108" s="52">
        <f t="shared" ref="L108:L139" si="52">K108*E108</f>
        <v>309868.23236915423</v>
      </c>
      <c r="M108" s="52">
        <f t="shared" ref="M108:M139" si="53">(K108*F108)</f>
        <v>206578.82157943619</v>
      </c>
      <c r="N108" s="55">
        <f t="shared" ref="N108:N139" si="54">K108/H108</f>
        <v>629.46196892146281</v>
      </c>
      <c r="O108" s="166">
        <v>30</v>
      </c>
      <c r="P108" s="167">
        <v>0</v>
      </c>
      <c r="Q108" s="167">
        <v>60</v>
      </c>
      <c r="R108" s="167">
        <v>0</v>
      </c>
      <c r="S108" s="167">
        <v>0</v>
      </c>
      <c r="T108" s="167">
        <v>10</v>
      </c>
      <c r="U108" s="49">
        <f t="shared" si="33"/>
        <v>46.3</v>
      </c>
      <c r="V108" s="167">
        <v>0</v>
      </c>
      <c r="W108" s="167">
        <v>30</v>
      </c>
      <c r="X108" s="167">
        <v>30</v>
      </c>
      <c r="Y108" s="167">
        <v>30</v>
      </c>
      <c r="Z108" s="167">
        <v>10</v>
      </c>
      <c r="AA108" s="23">
        <f t="shared" si="34"/>
        <v>69</v>
      </c>
      <c r="AB108" s="49">
        <f t="shared" ref="AB108:AB139" si="55">AA108*1000/AC$7</f>
        <v>8.625</v>
      </c>
      <c r="AC108" s="42">
        <f>Development!H99</f>
        <v>0.83834489007018054</v>
      </c>
      <c r="AD108" s="43">
        <f t="shared" ref="AD108:AD139" si="56">IF(D108&lt;AC$6,0,ROUND((D108/AC$6),0)*AC$5*(AC108))</f>
        <v>167668.97801403611</v>
      </c>
      <c r="AE108" s="2">
        <f t="shared" ref="AE108:AE139" si="57">AD108/K108</f>
        <v>0.32465860097776195</v>
      </c>
      <c r="AF108" s="48">
        <f t="shared" si="45"/>
        <v>8.9496586009777612</v>
      </c>
      <c r="AG108" s="62">
        <f>Hauling!I100</f>
        <v>3.1700555555555554</v>
      </c>
      <c r="AH108" s="62">
        <f>Hauling!J100</f>
        <v>4.7955039682539686</v>
      </c>
      <c r="AI108" s="62">
        <f>Hauling!K100</f>
        <v>7.4417856897144823</v>
      </c>
      <c r="AJ108" s="66">
        <f t="shared" si="46"/>
        <v>11.2695475</v>
      </c>
      <c r="AK108" s="66">
        <f t="shared" si="47"/>
        <v>20.836464742063495</v>
      </c>
      <c r="AL108" s="66">
        <f t="shared" si="48"/>
        <v>26.455548126934989</v>
      </c>
      <c r="AM108" s="152">
        <f t="shared" ref="AM108:AM139" si="58">((AJ108*L108)+(AK108*M108))/K108</f>
        <v>15.096314396825399</v>
      </c>
      <c r="AN108" s="79">
        <f t="shared" si="36"/>
        <v>3.98</v>
      </c>
      <c r="AO108" s="53">
        <f t="shared" si="49"/>
        <v>1.5</v>
      </c>
      <c r="AP108" s="53">
        <f>Silviculture!P112</f>
        <v>647.84843392134133</v>
      </c>
      <c r="AQ108" s="53">
        <f t="shared" ref="AQ108:AQ139" si="59">AP108/N108</f>
        <v>1.0292098107712249</v>
      </c>
      <c r="AR108" s="53">
        <f t="shared" si="50"/>
        <v>10</v>
      </c>
      <c r="AS108" s="53">
        <f t="shared" si="51"/>
        <v>1</v>
      </c>
      <c r="AT108" s="48">
        <f t="shared" si="35"/>
        <v>6.6300146246859502</v>
      </c>
    </row>
    <row r="109" spans="1:46" x14ac:dyDescent="0.25">
      <c r="A109" s="18">
        <v>100</v>
      </c>
      <c r="B109" s="19" t="s">
        <v>124</v>
      </c>
      <c r="C109" s="20" t="s">
        <v>172</v>
      </c>
      <c r="D109" s="162">
        <v>1873.9184914504519</v>
      </c>
      <c r="E109" s="163">
        <v>0.55000000000000004</v>
      </c>
      <c r="F109" s="163">
        <v>0.44999999999999996</v>
      </c>
      <c r="G109" s="164">
        <v>441.94121831095492</v>
      </c>
      <c r="H109" s="164">
        <v>1431.9772731394967</v>
      </c>
      <c r="I109" s="164">
        <v>752790.42638034944</v>
      </c>
      <c r="J109" s="164">
        <v>33422.428544347102</v>
      </c>
      <c r="K109" s="164">
        <v>719367.99783600215</v>
      </c>
      <c r="L109" s="52">
        <f t="shared" si="52"/>
        <v>395652.39880980121</v>
      </c>
      <c r="M109" s="52">
        <f t="shared" si="53"/>
        <v>323715.59902620094</v>
      </c>
      <c r="N109" s="55">
        <f t="shared" si="54"/>
        <v>502.35992660612891</v>
      </c>
      <c r="O109" s="166">
        <v>30</v>
      </c>
      <c r="P109" s="167">
        <v>0</v>
      </c>
      <c r="Q109" s="167">
        <v>60</v>
      </c>
      <c r="R109" s="167">
        <v>0</v>
      </c>
      <c r="S109" s="167">
        <v>0</v>
      </c>
      <c r="T109" s="167">
        <v>10</v>
      </c>
      <c r="U109" s="49">
        <f t="shared" si="33"/>
        <v>46.3</v>
      </c>
      <c r="V109" s="167">
        <v>0</v>
      </c>
      <c r="W109" s="167">
        <v>30</v>
      </c>
      <c r="X109" s="167">
        <v>30</v>
      </c>
      <c r="Y109" s="167">
        <v>30</v>
      </c>
      <c r="Z109" s="167">
        <v>10</v>
      </c>
      <c r="AA109" s="23">
        <f t="shared" si="34"/>
        <v>69</v>
      </c>
      <c r="AB109" s="49">
        <f t="shared" si="55"/>
        <v>8.625</v>
      </c>
      <c r="AC109" s="42">
        <f>Development!H100</f>
        <v>0.84425936972362026</v>
      </c>
      <c r="AD109" s="43">
        <f t="shared" si="56"/>
        <v>168851.87394472404</v>
      </c>
      <c r="AE109" s="2">
        <f t="shared" si="57"/>
        <v>0.23472252651308242</v>
      </c>
      <c r="AF109" s="48">
        <f t="shared" si="45"/>
        <v>8.8597225265130817</v>
      </c>
      <c r="AG109" s="62">
        <f>Hauling!I101</f>
        <v>2.4990674603174607</v>
      </c>
      <c r="AH109" s="62">
        <f>Hauling!J101</f>
        <v>2.7174920634920636</v>
      </c>
      <c r="AI109" s="62">
        <f>Hauling!K101</f>
        <v>6.7707975944763872</v>
      </c>
      <c r="AJ109" s="66">
        <f t="shared" si="46"/>
        <v>8.8841848214285744</v>
      </c>
      <c r="AK109" s="66">
        <f t="shared" si="47"/>
        <v>11.807503015873017</v>
      </c>
      <c r="AL109" s="66">
        <f t="shared" si="48"/>
        <v>24.070185448363556</v>
      </c>
      <c r="AM109" s="152">
        <f t="shared" si="58"/>
        <v>10.199678008928574</v>
      </c>
      <c r="AN109" s="79">
        <f t="shared" si="36"/>
        <v>3.98</v>
      </c>
      <c r="AO109" s="53">
        <f t="shared" si="49"/>
        <v>1.5</v>
      </c>
      <c r="AP109" s="53">
        <f>Silviculture!P113</f>
        <v>453.75748347403243</v>
      </c>
      <c r="AQ109" s="53">
        <f t="shared" si="59"/>
        <v>0.90325175126836332</v>
      </c>
      <c r="AR109" s="53">
        <f t="shared" si="50"/>
        <v>10</v>
      </c>
      <c r="AS109" s="53">
        <f t="shared" si="51"/>
        <v>1</v>
      </c>
      <c r="AT109" s="48">
        <f t="shared" si="35"/>
        <v>6.2210121829368008</v>
      </c>
    </row>
    <row r="110" spans="1:46" x14ac:dyDescent="0.25">
      <c r="A110" s="18">
        <v>101</v>
      </c>
      <c r="B110" s="19" t="s">
        <v>125</v>
      </c>
      <c r="C110" s="20" t="s">
        <v>172</v>
      </c>
      <c r="D110" s="162">
        <v>2333.7630351761636</v>
      </c>
      <c r="E110" s="163">
        <v>0.6</v>
      </c>
      <c r="F110" s="163">
        <v>0.4</v>
      </c>
      <c r="G110" s="164">
        <v>1338.5686251923498</v>
      </c>
      <c r="H110" s="164">
        <v>995.19440998381685</v>
      </c>
      <c r="I110" s="164">
        <v>752232.45557900297</v>
      </c>
      <c r="J110" s="164">
        <v>50161.20358646541</v>
      </c>
      <c r="K110" s="164">
        <v>702071.25199253787</v>
      </c>
      <c r="L110" s="52">
        <f t="shared" si="52"/>
        <v>421242.75119552272</v>
      </c>
      <c r="M110" s="52">
        <f t="shared" si="53"/>
        <v>280828.50079701515</v>
      </c>
      <c r="N110" s="55">
        <f t="shared" si="54"/>
        <v>705.46141030269098</v>
      </c>
      <c r="O110" s="166">
        <v>20</v>
      </c>
      <c r="P110" s="167">
        <v>0</v>
      </c>
      <c r="Q110" s="167">
        <v>80</v>
      </c>
      <c r="R110" s="167">
        <v>0</v>
      </c>
      <c r="S110" s="167">
        <v>0</v>
      </c>
      <c r="T110" s="167">
        <v>0</v>
      </c>
      <c r="U110" s="49">
        <f t="shared" si="33"/>
        <v>39</v>
      </c>
      <c r="V110" s="167">
        <v>0</v>
      </c>
      <c r="W110" s="167">
        <v>20</v>
      </c>
      <c r="X110" s="167">
        <v>55</v>
      </c>
      <c r="Y110" s="167">
        <v>25</v>
      </c>
      <c r="Z110" s="167">
        <v>0</v>
      </c>
      <c r="AA110" s="23">
        <f t="shared" si="34"/>
        <v>63.5</v>
      </c>
      <c r="AB110" s="49">
        <f t="shared" si="55"/>
        <v>7.9375</v>
      </c>
      <c r="AC110" s="42">
        <f>Development!H101</f>
        <v>0.83600908345830116</v>
      </c>
      <c r="AD110" s="43">
        <f t="shared" si="56"/>
        <v>167201.81669166023</v>
      </c>
      <c r="AE110" s="2">
        <f t="shared" si="57"/>
        <v>0.23815505366033329</v>
      </c>
      <c r="AF110" s="48">
        <f t="shared" si="45"/>
        <v>8.1756550536603338</v>
      </c>
      <c r="AG110" s="62">
        <f>Hauling!I102</f>
        <v>2.6799007936507939</v>
      </c>
      <c r="AH110" s="62">
        <f>Hauling!J102</f>
        <v>2.8983253968253968</v>
      </c>
      <c r="AI110" s="62">
        <f>Hauling!K102</f>
        <v>6.9516309278097204</v>
      </c>
      <c r="AJ110" s="66">
        <f t="shared" si="46"/>
        <v>9.527047321428574</v>
      </c>
      <c r="AK110" s="66">
        <f t="shared" si="47"/>
        <v>12.59322384920635</v>
      </c>
      <c r="AL110" s="66">
        <f t="shared" si="48"/>
        <v>24.713047948363556</v>
      </c>
      <c r="AM110" s="152">
        <f t="shared" si="58"/>
        <v>10.753517932539683</v>
      </c>
      <c r="AN110" s="79">
        <f t="shared" si="36"/>
        <v>3.98</v>
      </c>
      <c r="AO110" s="53">
        <f t="shared" si="49"/>
        <v>1.5</v>
      </c>
      <c r="AP110" s="53">
        <f>Silviculture!P114</f>
        <v>498.34834205500783</v>
      </c>
      <c r="AQ110" s="53">
        <f t="shared" si="59"/>
        <v>0.70641474470046839</v>
      </c>
      <c r="AR110" s="53">
        <f t="shared" si="50"/>
        <v>10</v>
      </c>
      <c r="AS110" s="53">
        <f t="shared" si="51"/>
        <v>1</v>
      </c>
      <c r="AT110" s="48">
        <f t="shared" si="35"/>
        <v>5.6108470184720387</v>
      </c>
    </row>
    <row r="111" spans="1:46" x14ac:dyDescent="0.25">
      <c r="A111" s="18">
        <v>102</v>
      </c>
      <c r="B111" s="19" t="s">
        <v>126</v>
      </c>
      <c r="C111" s="20" t="s">
        <v>172</v>
      </c>
      <c r="D111" s="162">
        <v>2754.1209690524533</v>
      </c>
      <c r="E111" s="163">
        <v>0.6</v>
      </c>
      <c r="F111" s="163">
        <v>0.4</v>
      </c>
      <c r="G111" s="164">
        <v>1697.8046140670581</v>
      </c>
      <c r="H111" s="164">
        <v>1056.3163549853937</v>
      </c>
      <c r="I111" s="164">
        <v>810250.83879805775</v>
      </c>
      <c r="J111" s="164">
        <v>84054.64272505077</v>
      </c>
      <c r="K111" s="164">
        <v>726196.19607300649</v>
      </c>
      <c r="L111" s="52">
        <f t="shared" si="52"/>
        <v>435717.71764380386</v>
      </c>
      <c r="M111" s="52">
        <f t="shared" si="53"/>
        <v>290478.47842920263</v>
      </c>
      <c r="N111" s="55">
        <f t="shared" si="54"/>
        <v>687.47983749910611</v>
      </c>
      <c r="O111" s="166">
        <v>20</v>
      </c>
      <c r="P111" s="167">
        <v>0</v>
      </c>
      <c r="Q111" s="167">
        <v>70</v>
      </c>
      <c r="R111" s="167">
        <v>0</v>
      </c>
      <c r="S111" s="167">
        <v>0</v>
      </c>
      <c r="T111" s="167">
        <v>10</v>
      </c>
      <c r="U111" s="49">
        <f t="shared" si="33"/>
        <v>47.8</v>
      </c>
      <c r="V111" s="167">
        <v>0</v>
      </c>
      <c r="W111" s="167">
        <v>20</v>
      </c>
      <c r="X111" s="167">
        <v>40</v>
      </c>
      <c r="Y111" s="167">
        <v>30</v>
      </c>
      <c r="Z111" s="167">
        <v>10</v>
      </c>
      <c r="AA111" s="23">
        <f t="shared" si="34"/>
        <v>71</v>
      </c>
      <c r="AB111" s="49">
        <f t="shared" si="55"/>
        <v>8.875</v>
      </c>
      <c r="AC111" s="42">
        <f>Development!H102</f>
        <v>0.81117362495027501</v>
      </c>
      <c r="AD111" s="43">
        <f t="shared" si="56"/>
        <v>243352.08748508251</v>
      </c>
      <c r="AE111" s="2">
        <f t="shared" si="57"/>
        <v>0.33510515312671463</v>
      </c>
      <c r="AF111" s="48">
        <f t="shared" si="45"/>
        <v>9.2101051531267153</v>
      </c>
      <c r="AG111" s="62">
        <f>Hauling!I103</f>
        <v>2.8641150793650798</v>
      </c>
      <c r="AH111" s="62">
        <f>Hauling!J103</f>
        <v>2.9861111111111116</v>
      </c>
      <c r="AI111" s="62">
        <f>Hauling!K103</f>
        <v>7.1358452135240062</v>
      </c>
      <c r="AJ111" s="66">
        <f t="shared" si="46"/>
        <v>10.18192910714286</v>
      </c>
      <c r="AK111" s="66">
        <f t="shared" si="47"/>
        <v>12.974652777777781</v>
      </c>
      <c r="AL111" s="66">
        <f t="shared" si="48"/>
        <v>25.367929734077844</v>
      </c>
      <c r="AM111" s="152">
        <f t="shared" si="58"/>
        <v>11.299018575396827</v>
      </c>
      <c r="AN111" s="79">
        <f t="shared" si="36"/>
        <v>3.98</v>
      </c>
      <c r="AO111" s="53">
        <f t="shared" si="49"/>
        <v>1.5</v>
      </c>
      <c r="AP111" s="53">
        <f>Silviculture!P115</f>
        <v>523.32854735413878</v>
      </c>
      <c r="AQ111" s="53">
        <f t="shared" si="59"/>
        <v>0.76122748451487388</v>
      </c>
      <c r="AR111" s="53">
        <f t="shared" si="50"/>
        <v>10</v>
      </c>
      <c r="AS111" s="53">
        <f t="shared" si="51"/>
        <v>1</v>
      </c>
      <c r="AT111" s="48">
        <f t="shared" si="35"/>
        <v>6.4456280970430742</v>
      </c>
    </row>
    <row r="112" spans="1:46" x14ac:dyDescent="0.25">
      <c r="A112" s="18">
        <v>103</v>
      </c>
      <c r="B112" s="19" t="s">
        <v>127</v>
      </c>
      <c r="C112" s="20" t="s">
        <v>172</v>
      </c>
      <c r="D112" s="162">
        <v>2714.6436813834875</v>
      </c>
      <c r="E112" s="163">
        <v>0.6</v>
      </c>
      <c r="F112" s="163">
        <v>0.4</v>
      </c>
      <c r="G112" s="164">
        <v>1523.1778946497625</v>
      </c>
      <c r="H112" s="164">
        <v>1191.4657867337246</v>
      </c>
      <c r="I112" s="164">
        <v>768856.63880999351</v>
      </c>
      <c r="J112" s="164">
        <v>70811.269518867426</v>
      </c>
      <c r="K112" s="164">
        <v>698045.36929112591</v>
      </c>
      <c r="L112" s="52">
        <f t="shared" si="52"/>
        <v>418827.22157467552</v>
      </c>
      <c r="M112" s="52">
        <f t="shared" si="53"/>
        <v>279218.14771645039</v>
      </c>
      <c r="N112" s="55">
        <f t="shared" si="54"/>
        <v>585.87109849351384</v>
      </c>
      <c r="O112" s="166">
        <v>20</v>
      </c>
      <c r="P112" s="167">
        <v>0</v>
      </c>
      <c r="Q112" s="167">
        <v>70</v>
      </c>
      <c r="R112" s="167">
        <v>0</v>
      </c>
      <c r="S112" s="167">
        <v>0</v>
      </c>
      <c r="T112" s="167">
        <v>10</v>
      </c>
      <c r="U112" s="49">
        <f t="shared" si="33"/>
        <v>47.8</v>
      </c>
      <c r="V112" s="167">
        <v>0</v>
      </c>
      <c r="W112" s="167">
        <v>20</v>
      </c>
      <c r="X112" s="167">
        <v>40</v>
      </c>
      <c r="Y112" s="167">
        <v>30</v>
      </c>
      <c r="Z112" s="167">
        <v>10</v>
      </c>
      <c r="AA112" s="23">
        <f t="shared" si="34"/>
        <v>71</v>
      </c>
      <c r="AB112" s="49">
        <f t="shared" si="55"/>
        <v>8.875</v>
      </c>
      <c r="AC112" s="42">
        <f>Development!H103</f>
        <v>0.74920748506264867</v>
      </c>
      <c r="AD112" s="43">
        <f t="shared" si="56"/>
        <v>224762.2455187946</v>
      </c>
      <c r="AE112" s="2">
        <f t="shared" si="57"/>
        <v>0.32198801884044237</v>
      </c>
      <c r="AF112" s="48">
        <f t="shared" si="45"/>
        <v>9.1969880188404431</v>
      </c>
      <c r="AG112" s="62">
        <f>Hauling!I104</f>
        <v>2.8641150793650798</v>
      </c>
      <c r="AH112" s="62">
        <f>Hauling!J104</f>
        <v>2.9861111111111116</v>
      </c>
      <c r="AI112" s="62">
        <f>Hauling!K104</f>
        <v>7.1358452135240062</v>
      </c>
      <c r="AJ112" s="66">
        <f t="shared" si="46"/>
        <v>10.18192910714286</v>
      </c>
      <c r="AK112" s="66">
        <f t="shared" si="47"/>
        <v>12.974652777777781</v>
      </c>
      <c r="AL112" s="66">
        <f t="shared" si="48"/>
        <v>25.367929734077844</v>
      </c>
      <c r="AM112" s="152">
        <f t="shared" si="58"/>
        <v>11.299018575396829</v>
      </c>
      <c r="AN112" s="79">
        <f t="shared" si="36"/>
        <v>3.98</v>
      </c>
      <c r="AO112" s="53">
        <f t="shared" si="49"/>
        <v>1.5</v>
      </c>
      <c r="AP112" s="53">
        <f>Silviculture!P116</f>
        <v>456.59018510304537</v>
      </c>
      <c r="AQ112" s="53">
        <f t="shared" si="59"/>
        <v>0.77933556763100897</v>
      </c>
      <c r="AR112" s="53">
        <f t="shared" si="50"/>
        <v>10</v>
      </c>
      <c r="AS112" s="53">
        <f t="shared" si="51"/>
        <v>1</v>
      </c>
      <c r="AT112" s="48">
        <f t="shared" si="35"/>
        <v>6.4460273729494624</v>
      </c>
    </row>
    <row r="113" spans="1:46" x14ac:dyDescent="0.25">
      <c r="A113" s="18">
        <v>104</v>
      </c>
      <c r="B113" s="19" t="s">
        <v>128</v>
      </c>
      <c r="C113" s="20" t="s">
        <v>172</v>
      </c>
      <c r="D113" s="162">
        <v>1372.168384779927</v>
      </c>
      <c r="E113" s="163">
        <v>0.6</v>
      </c>
      <c r="F113" s="163">
        <v>0.4</v>
      </c>
      <c r="G113" s="164">
        <v>251.4806004723257</v>
      </c>
      <c r="H113" s="164">
        <v>1120.6877843076013</v>
      </c>
      <c r="I113" s="164">
        <v>856612.46182846173</v>
      </c>
      <c r="J113" s="164">
        <v>3727.219633294907</v>
      </c>
      <c r="K113" s="164">
        <v>852885.24219516688</v>
      </c>
      <c r="L113" s="52">
        <f t="shared" si="52"/>
        <v>511731.1453171001</v>
      </c>
      <c r="M113" s="52">
        <f t="shared" si="53"/>
        <v>341154.09687806678</v>
      </c>
      <c r="N113" s="55">
        <f t="shared" si="54"/>
        <v>761.03733273233468</v>
      </c>
      <c r="O113" s="166">
        <v>20</v>
      </c>
      <c r="P113" s="167">
        <v>0</v>
      </c>
      <c r="Q113" s="167">
        <v>80</v>
      </c>
      <c r="R113" s="167">
        <v>0</v>
      </c>
      <c r="S113" s="167">
        <v>0</v>
      </c>
      <c r="T113" s="167">
        <v>0</v>
      </c>
      <c r="U113" s="49">
        <f t="shared" si="33"/>
        <v>39</v>
      </c>
      <c r="V113" s="167">
        <v>0</v>
      </c>
      <c r="W113" s="167">
        <v>20</v>
      </c>
      <c r="X113" s="167">
        <v>40</v>
      </c>
      <c r="Y113" s="167">
        <v>30</v>
      </c>
      <c r="Z113" s="167">
        <v>10</v>
      </c>
      <c r="AA113" s="23">
        <f t="shared" si="34"/>
        <v>71</v>
      </c>
      <c r="AB113" s="49">
        <f t="shared" si="55"/>
        <v>8.875</v>
      </c>
      <c r="AC113" s="42">
        <f>Development!H104</f>
        <v>0.94004379725406984</v>
      </c>
      <c r="AD113" s="43">
        <f t="shared" si="56"/>
        <v>94004.37972540698</v>
      </c>
      <c r="AE113" s="2">
        <f t="shared" si="57"/>
        <v>0.11021925937357915</v>
      </c>
      <c r="AF113" s="48">
        <f t="shared" si="45"/>
        <v>8.9852192593735793</v>
      </c>
      <c r="AG113" s="62">
        <f>Hauling!I105</f>
        <v>2.8641150793650798</v>
      </c>
      <c r="AH113" s="62">
        <f>Hauling!J105</f>
        <v>2.9861111111111116</v>
      </c>
      <c r="AI113" s="62">
        <f>Hauling!K105</f>
        <v>7.1358452135240062</v>
      </c>
      <c r="AJ113" s="66">
        <f t="shared" si="46"/>
        <v>10.18192910714286</v>
      </c>
      <c r="AK113" s="66">
        <f t="shared" si="47"/>
        <v>12.974652777777781</v>
      </c>
      <c r="AL113" s="66">
        <f t="shared" si="48"/>
        <v>25.367929734077844</v>
      </c>
      <c r="AM113" s="152">
        <f t="shared" si="58"/>
        <v>11.299018575396829</v>
      </c>
      <c r="AN113" s="79">
        <f t="shared" si="36"/>
        <v>3.98</v>
      </c>
      <c r="AO113" s="53">
        <f t="shared" si="49"/>
        <v>1.5</v>
      </c>
      <c r="AP113" s="53">
        <f>Silviculture!P117</f>
        <v>612.16586384234438</v>
      </c>
      <c r="AQ113" s="53">
        <f t="shared" si="59"/>
        <v>0.80438348752813416</v>
      </c>
      <c r="AR113" s="53">
        <f t="shared" si="50"/>
        <v>10</v>
      </c>
      <c r="AS113" s="53">
        <f t="shared" si="51"/>
        <v>1</v>
      </c>
      <c r="AT113" s="48">
        <f t="shared" si="35"/>
        <v>5.7270897057838832</v>
      </c>
    </row>
    <row r="114" spans="1:46" x14ac:dyDescent="0.25">
      <c r="A114" s="18">
        <v>105</v>
      </c>
      <c r="B114" s="19" t="s">
        <v>129</v>
      </c>
      <c r="C114" s="20" t="s">
        <v>172</v>
      </c>
      <c r="D114" s="162">
        <v>925.05974426330874</v>
      </c>
      <c r="E114" s="163">
        <v>0.6</v>
      </c>
      <c r="F114" s="163">
        <v>0.4</v>
      </c>
      <c r="G114" s="164">
        <v>442.18184350293421</v>
      </c>
      <c r="H114" s="164">
        <v>482.87790076037464</v>
      </c>
      <c r="I114" s="164">
        <v>355262.98475698347</v>
      </c>
      <c r="J114" s="164">
        <v>16049.568815512694</v>
      </c>
      <c r="K114" s="164">
        <v>339213.41594147059</v>
      </c>
      <c r="L114" s="52">
        <f t="shared" si="52"/>
        <v>203528.04956488236</v>
      </c>
      <c r="M114" s="52">
        <f t="shared" si="53"/>
        <v>135685.36637658824</v>
      </c>
      <c r="N114" s="55">
        <f t="shared" si="54"/>
        <v>702.48279204188157</v>
      </c>
      <c r="O114" s="166">
        <v>20</v>
      </c>
      <c r="P114" s="167">
        <v>0</v>
      </c>
      <c r="Q114" s="167">
        <v>80</v>
      </c>
      <c r="R114" s="167">
        <v>0</v>
      </c>
      <c r="S114" s="167">
        <v>0</v>
      </c>
      <c r="T114" s="167">
        <v>0</v>
      </c>
      <c r="U114" s="49">
        <f t="shared" si="33"/>
        <v>39</v>
      </c>
      <c r="V114" s="167">
        <v>0</v>
      </c>
      <c r="W114" s="167">
        <v>10</v>
      </c>
      <c r="X114" s="167">
        <v>40</v>
      </c>
      <c r="Y114" s="167">
        <v>30</v>
      </c>
      <c r="Z114" s="167">
        <v>20</v>
      </c>
      <c r="AA114" s="23">
        <f t="shared" si="34"/>
        <v>79</v>
      </c>
      <c r="AB114" s="49">
        <f t="shared" si="55"/>
        <v>9.875</v>
      </c>
      <c r="AC114" s="42">
        <f>Development!H105</f>
        <v>0.87723226468133997</v>
      </c>
      <c r="AD114" s="43">
        <f t="shared" si="56"/>
        <v>0</v>
      </c>
      <c r="AE114" s="2">
        <f t="shared" si="57"/>
        <v>0</v>
      </c>
      <c r="AF114" s="48">
        <f t="shared" si="45"/>
        <v>9.875</v>
      </c>
      <c r="AG114" s="62">
        <f>Hauling!I106</f>
        <v>2.8641150793650798</v>
      </c>
      <c r="AH114" s="62">
        <f>Hauling!J106</f>
        <v>2.9861111111111116</v>
      </c>
      <c r="AI114" s="62">
        <f>Hauling!K106</f>
        <v>7.1358452135240062</v>
      </c>
      <c r="AJ114" s="66">
        <f t="shared" si="46"/>
        <v>10.18192910714286</v>
      </c>
      <c r="AK114" s="66">
        <f t="shared" si="47"/>
        <v>12.974652777777781</v>
      </c>
      <c r="AL114" s="66">
        <f t="shared" si="48"/>
        <v>25.367929734077844</v>
      </c>
      <c r="AM114" s="152">
        <f t="shared" si="58"/>
        <v>11.299018575396827</v>
      </c>
      <c r="AN114" s="79">
        <f t="shared" si="36"/>
        <v>3.98</v>
      </c>
      <c r="AO114" s="53">
        <f t="shared" si="49"/>
        <v>1.5</v>
      </c>
      <c r="AP114" s="53">
        <f>Silviculture!P118</f>
        <v>674.09518177625171</v>
      </c>
      <c r="AQ114" s="53">
        <f t="shared" si="59"/>
        <v>0.95958960050378372</v>
      </c>
      <c r="AR114" s="53">
        <f t="shared" si="50"/>
        <v>10</v>
      </c>
      <c r="AS114" s="53">
        <f t="shared" si="51"/>
        <v>1</v>
      </c>
      <c r="AT114" s="48">
        <f t="shared" si="35"/>
        <v>5.8106886540720488</v>
      </c>
    </row>
    <row r="115" spans="1:46" x14ac:dyDescent="0.25">
      <c r="A115" s="18">
        <v>106</v>
      </c>
      <c r="B115" s="19" t="s">
        <v>130</v>
      </c>
      <c r="C115" s="20" t="s">
        <v>172</v>
      </c>
      <c r="D115" s="162">
        <v>2676.4536938182096</v>
      </c>
      <c r="E115" s="163">
        <v>0.5</v>
      </c>
      <c r="F115" s="163">
        <v>0.5</v>
      </c>
      <c r="G115" s="164">
        <v>1710.3682692802856</v>
      </c>
      <c r="H115" s="164">
        <v>966.08542453792722</v>
      </c>
      <c r="I115" s="164">
        <v>809745.65578681126</v>
      </c>
      <c r="J115" s="164">
        <v>174949.81944747211</v>
      </c>
      <c r="K115" s="164">
        <v>634795.8363393388</v>
      </c>
      <c r="L115" s="52">
        <f t="shared" si="52"/>
        <v>317397.9181696694</v>
      </c>
      <c r="M115" s="52">
        <f t="shared" si="53"/>
        <v>317397.9181696694</v>
      </c>
      <c r="N115" s="55">
        <f t="shared" si="54"/>
        <v>657.08044052414698</v>
      </c>
      <c r="O115" s="166">
        <v>20</v>
      </c>
      <c r="P115" s="167">
        <v>0</v>
      </c>
      <c r="Q115" s="167">
        <v>80</v>
      </c>
      <c r="R115" s="167">
        <v>0</v>
      </c>
      <c r="S115" s="167">
        <v>0</v>
      </c>
      <c r="T115" s="167">
        <v>0</v>
      </c>
      <c r="U115" s="49">
        <f t="shared" si="33"/>
        <v>39</v>
      </c>
      <c r="V115" s="167">
        <v>10</v>
      </c>
      <c r="W115" s="167">
        <v>30</v>
      </c>
      <c r="X115" s="167">
        <v>40</v>
      </c>
      <c r="Y115" s="167">
        <v>20</v>
      </c>
      <c r="Z115" s="167">
        <v>0</v>
      </c>
      <c r="AA115" s="23">
        <f t="shared" si="34"/>
        <v>56</v>
      </c>
      <c r="AB115" s="49">
        <f t="shared" si="55"/>
        <v>7</v>
      </c>
      <c r="AC115" s="42">
        <f>Development!H106</f>
        <v>0.78002183457243701</v>
      </c>
      <c r="AD115" s="43">
        <f t="shared" si="56"/>
        <v>234006.55037173111</v>
      </c>
      <c r="AE115" s="2">
        <f t="shared" si="57"/>
        <v>0.36863277446993165</v>
      </c>
      <c r="AF115" s="48">
        <f t="shared" si="45"/>
        <v>7.3686327744699316</v>
      </c>
      <c r="AG115" s="62">
        <f>Hauling!I107</f>
        <v>3.0406150793650797</v>
      </c>
      <c r="AH115" s="62">
        <f>Hauling!J107</f>
        <v>2.1709444444444443</v>
      </c>
      <c r="AI115" s="62">
        <f>Hauling!K107</f>
        <v>7.3123452135240061</v>
      </c>
      <c r="AJ115" s="66">
        <f t="shared" si="46"/>
        <v>10.809386607142859</v>
      </c>
      <c r="AK115" s="66">
        <f t="shared" si="47"/>
        <v>9.4327536111111119</v>
      </c>
      <c r="AL115" s="66">
        <f t="shared" si="48"/>
        <v>25.995387234077842</v>
      </c>
      <c r="AM115" s="152">
        <f t="shared" si="58"/>
        <v>10.121070109126984</v>
      </c>
      <c r="AN115" s="79">
        <f t="shared" si="36"/>
        <v>3.98</v>
      </c>
      <c r="AO115" s="53">
        <f t="shared" si="49"/>
        <v>1.5</v>
      </c>
      <c r="AP115" s="53">
        <f>Silviculture!P119</f>
        <v>498.89170636831494</v>
      </c>
      <c r="AQ115" s="53">
        <f t="shared" si="59"/>
        <v>0.75925514685896545</v>
      </c>
      <c r="AR115" s="53">
        <f t="shared" si="50"/>
        <v>10</v>
      </c>
      <c r="AS115" s="53">
        <f t="shared" si="51"/>
        <v>1</v>
      </c>
      <c r="AT115" s="48">
        <f t="shared" si="35"/>
        <v>5.4999166424364709</v>
      </c>
    </row>
    <row r="116" spans="1:46" x14ac:dyDescent="0.25">
      <c r="A116" s="18">
        <v>107</v>
      </c>
      <c r="B116" s="19" t="s">
        <v>131</v>
      </c>
      <c r="C116" s="20" t="s">
        <v>172</v>
      </c>
      <c r="D116" s="162">
        <v>13104.804145415941</v>
      </c>
      <c r="E116" s="163">
        <v>0.5</v>
      </c>
      <c r="F116" s="163">
        <v>0.5</v>
      </c>
      <c r="G116" s="164">
        <v>11960.015097338443</v>
      </c>
      <c r="H116" s="164">
        <v>1144.789048077484</v>
      </c>
      <c r="I116" s="164">
        <v>2907782.6040721782</v>
      </c>
      <c r="J116" s="164">
        <v>2487778.617010178</v>
      </c>
      <c r="K116" s="164">
        <v>420003.98706199811</v>
      </c>
      <c r="L116" s="52">
        <f t="shared" si="52"/>
        <v>210001.99353099905</v>
      </c>
      <c r="M116" s="52">
        <f t="shared" si="53"/>
        <v>210001.99353099905</v>
      </c>
      <c r="N116" s="55">
        <f t="shared" si="54"/>
        <v>366.88330288216605</v>
      </c>
      <c r="O116" s="166">
        <v>20</v>
      </c>
      <c r="P116" s="167">
        <v>0</v>
      </c>
      <c r="Q116" s="167">
        <v>80</v>
      </c>
      <c r="R116" s="167">
        <v>0</v>
      </c>
      <c r="S116" s="167">
        <v>0</v>
      </c>
      <c r="T116" s="167">
        <v>0</v>
      </c>
      <c r="U116" s="49">
        <f t="shared" si="33"/>
        <v>39</v>
      </c>
      <c r="V116" s="167">
        <v>40</v>
      </c>
      <c r="W116" s="167">
        <v>60</v>
      </c>
      <c r="X116" s="167">
        <v>0</v>
      </c>
      <c r="Y116" s="167">
        <v>0</v>
      </c>
      <c r="Z116" s="167">
        <v>0</v>
      </c>
      <c r="AA116" s="23">
        <f t="shared" si="34"/>
        <v>32</v>
      </c>
      <c r="AB116" s="49">
        <f t="shared" si="55"/>
        <v>4</v>
      </c>
      <c r="AC116" s="42">
        <f>Development!H107</f>
        <v>0.51101877930668571</v>
      </c>
      <c r="AD116" s="43">
        <f t="shared" si="56"/>
        <v>664324.41309869138</v>
      </c>
      <c r="AE116" s="2">
        <f t="shared" si="57"/>
        <v>1.5817097779136757</v>
      </c>
      <c r="AF116" s="48">
        <f t="shared" si="45"/>
        <v>5.5817097779136757</v>
      </c>
      <c r="AG116" s="62">
        <f>Hauling!I108</f>
        <v>3.0016626984126988</v>
      </c>
      <c r="AH116" s="62">
        <f>Hauling!J108</f>
        <v>3.1236587301587302</v>
      </c>
      <c r="AI116" s="62">
        <f>Hauling!K108</f>
        <v>7.2733928325716253</v>
      </c>
      <c r="AJ116" s="66">
        <f t="shared" si="46"/>
        <v>10.670910892857144</v>
      </c>
      <c r="AK116" s="66">
        <f t="shared" si="47"/>
        <v>13.572297182539685</v>
      </c>
      <c r="AL116" s="66">
        <f t="shared" si="48"/>
        <v>25.856911519792131</v>
      </c>
      <c r="AM116" s="152">
        <f t="shared" si="58"/>
        <v>12.121604037698416</v>
      </c>
      <c r="AN116" s="79">
        <f t="shared" si="36"/>
        <v>3.98</v>
      </c>
      <c r="AO116" s="53">
        <f t="shared" si="49"/>
        <v>1.5</v>
      </c>
      <c r="AP116" s="53">
        <f>Silviculture!P120</f>
        <v>552.78560687681647</v>
      </c>
      <c r="AQ116" s="53">
        <f t="shared" si="59"/>
        <v>1.5067069079847379</v>
      </c>
      <c r="AR116" s="53">
        <f t="shared" si="50"/>
        <v>10</v>
      </c>
      <c r="AS116" s="53">
        <f t="shared" si="51"/>
        <v>1</v>
      </c>
      <c r="AT116" s="48">
        <f t="shared" si="35"/>
        <v>5.5768016578877466</v>
      </c>
    </row>
    <row r="117" spans="1:46" x14ac:dyDescent="0.25">
      <c r="A117" s="18">
        <v>108</v>
      </c>
      <c r="B117" s="19" t="s">
        <v>132</v>
      </c>
      <c r="C117" s="20" t="s">
        <v>172</v>
      </c>
      <c r="D117" s="162">
        <v>2073.9724123260553</v>
      </c>
      <c r="E117" s="163">
        <v>0.6</v>
      </c>
      <c r="F117" s="163">
        <v>0.4</v>
      </c>
      <c r="G117" s="164">
        <v>1428.6115174064767</v>
      </c>
      <c r="H117" s="164">
        <v>645.36089491957773</v>
      </c>
      <c r="I117" s="164">
        <v>536730.77909057005</v>
      </c>
      <c r="J117" s="164">
        <v>99308.268871311389</v>
      </c>
      <c r="K117" s="164">
        <v>437422.51021925849</v>
      </c>
      <c r="L117" s="52">
        <f t="shared" si="52"/>
        <v>262453.50613155507</v>
      </c>
      <c r="M117" s="52">
        <f t="shared" si="53"/>
        <v>174969.00408770342</v>
      </c>
      <c r="N117" s="55">
        <f t="shared" si="54"/>
        <v>677.79518973452571</v>
      </c>
      <c r="O117" s="166">
        <v>20</v>
      </c>
      <c r="P117" s="167">
        <v>0</v>
      </c>
      <c r="Q117" s="167">
        <v>70</v>
      </c>
      <c r="R117" s="167">
        <v>0</v>
      </c>
      <c r="S117" s="167">
        <v>0</v>
      </c>
      <c r="T117" s="167">
        <v>10</v>
      </c>
      <c r="U117" s="49">
        <f t="shared" si="33"/>
        <v>47.8</v>
      </c>
      <c r="V117" s="167">
        <v>0</v>
      </c>
      <c r="W117" s="167">
        <v>20</v>
      </c>
      <c r="X117" s="167">
        <v>40</v>
      </c>
      <c r="Y117" s="167">
        <v>30</v>
      </c>
      <c r="Z117" s="167">
        <v>10</v>
      </c>
      <c r="AA117" s="23">
        <f t="shared" si="34"/>
        <v>71</v>
      </c>
      <c r="AB117" s="49">
        <f t="shared" si="55"/>
        <v>8.875</v>
      </c>
      <c r="AC117" s="42">
        <f>Development!H108</f>
        <v>0.67932123308374182</v>
      </c>
      <c r="AD117" s="43">
        <f t="shared" si="56"/>
        <v>135864.24661674837</v>
      </c>
      <c r="AE117" s="2">
        <f t="shared" si="57"/>
        <v>0.3106018630560331</v>
      </c>
      <c r="AF117" s="48">
        <f t="shared" si="45"/>
        <v>9.1856018630560339</v>
      </c>
      <c r="AG117" s="62">
        <f>Hauling!I109</f>
        <v>3.2554722222222221</v>
      </c>
      <c r="AH117" s="62">
        <f>Hauling!J109</f>
        <v>3.3774682539682539</v>
      </c>
      <c r="AI117" s="62">
        <f>Hauling!K109</f>
        <v>7.5272023563811485</v>
      </c>
      <c r="AJ117" s="66">
        <f t="shared" si="46"/>
        <v>11.573203750000001</v>
      </c>
      <c r="AK117" s="66">
        <f t="shared" si="47"/>
        <v>14.675099563492065</v>
      </c>
      <c r="AL117" s="66">
        <f t="shared" si="48"/>
        <v>26.759204376934985</v>
      </c>
      <c r="AM117" s="152">
        <f t="shared" si="58"/>
        <v>12.813962075396827</v>
      </c>
      <c r="AN117" s="79">
        <f t="shared" si="36"/>
        <v>3.98</v>
      </c>
      <c r="AO117" s="53">
        <f t="shared" si="49"/>
        <v>1.5</v>
      </c>
      <c r="AP117" s="53">
        <f>Silviculture!P121</f>
        <v>509.01405847298122</v>
      </c>
      <c r="AQ117" s="53">
        <f t="shared" si="59"/>
        <v>0.75098505593164278</v>
      </c>
      <c r="AR117" s="53">
        <f t="shared" si="50"/>
        <v>10</v>
      </c>
      <c r="AS117" s="53">
        <f t="shared" si="51"/>
        <v>1</v>
      </c>
      <c r="AT117" s="48">
        <f t="shared" si="35"/>
        <v>6.5640439195507598</v>
      </c>
    </row>
    <row r="118" spans="1:46" x14ac:dyDescent="0.25">
      <c r="A118" s="18">
        <v>109</v>
      </c>
      <c r="B118" s="19" t="s">
        <v>133</v>
      </c>
      <c r="C118" s="20" t="s">
        <v>172</v>
      </c>
      <c r="D118" s="162">
        <v>1634.7405845697381</v>
      </c>
      <c r="E118" s="163">
        <v>0.5</v>
      </c>
      <c r="F118" s="163">
        <v>0.5</v>
      </c>
      <c r="G118" s="164">
        <v>1247.7397870451384</v>
      </c>
      <c r="H118" s="164">
        <v>387.00079752460033</v>
      </c>
      <c r="I118" s="164">
        <v>412318.88281005615</v>
      </c>
      <c r="J118" s="164">
        <v>91438.296493785703</v>
      </c>
      <c r="K118" s="164">
        <v>320880.58631627052</v>
      </c>
      <c r="L118" s="52">
        <f t="shared" si="52"/>
        <v>160440.29315813526</v>
      </c>
      <c r="M118" s="52">
        <f t="shared" si="53"/>
        <v>160440.29315813526</v>
      </c>
      <c r="N118" s="55">
        <f t="shared" si="54"/>
        <v>829.14709315521043</v>
      </c>
      <c r="O118" s="166">
        <v>20</v>
      </c>
      <c r="P118" s="167">
        <v>0</v>
      </c>
      <c r="Q118" s="167">
        <v>80</v>
      </c>
      <c r="R118" s="167">
        <v>0</v>
      </c>
      <c r="S118" s="167">
        <v>0</v>
      </c>
      <c r="T118" s="167">
        <v>0</v>
      </c>
      <c r="U118" s="49">
        <f t="shared" si="33"/>
        <v>39</v>
      </c>
      <c r="V118" s="167">
        <v>0</v>
      </c>
      <c r="W118" s="167">
        <v>20</v>
      </c>
      <c r="X118" s="167">
        <v>40</v>
      </c>
      <c r="Y118" s="167">
        <v>30</v>
      </c>
      <c r="Z118" s="167">
        <v>10</v>
      </c>
      <c r="AA118" s="23">
        <f t="shared" si="34"/>
        <v>71</v>
      </c>
      <c r="AB118" s="49">
        <f t="shared" si="55"/>
        <v>8.875</v>
      </c>
      <c r="AC118" s="42">
        <f>Development!H109</f>
        <v>0.6171806346067642</v>
      </c>
      <c r="AD118" s="43">
        <f t="shared" si="56"/>
        <v>123436.12692135284</v>
      </c>
      <c r="AE118" s="2">
        <f t="shared" si="57"/>
        <v>0.38467932366494156</v>
      </c>
      <c r="AF118" s="48">
        <f t="shared" si="45"/>
        <v>9.2596793236649422</v>
      </c>
      <c r="AG118" s="62">
        <f>Hauling!I110</f>
        <v>3.3316626984126989</v>
      </c>
      <c r="AH118" s="62">
        <f>Hauling!J110</f>
        <v>3.4826666666666668</v>
      </c>
      <c r="AI118" s="62">
        <f>Hauling!K110</f>
        <v>7.6033928325716253</v>
      </c>
      <c r="AJ118" s="66">
        <f t="shared" si="46"/>
        <v>11.844060892857145</v>
      </c>
      <c r="AK118" s="66">
        <f t="shared" si="47"/>
        <v>15.132186666666669</v>
      </c>
      <c r="AL118" s="66">
        <f t="shared" si="48"/>
        <v>27.030061519792131</v>
      </c>
      <c r="AM118" s="152">
        <f t="shared" si="58"/>
        <v>13.488123779761905</v>
      </c>
      <c r="AN118" s="79">
        <f t="shared" si="36"/>
        <v>3.98</v>
      </c>
      <c r="AO118" s="53">
        <f t="shared" si="49"/>
        <v>1.5</v>
      </c>
      <c r="AP118" s="53">
        <f>Silviculture!P122</f>
        <v>471.13587903226744</v>
      </c>
      <c r="AQ118" s="53">
        <f t="shared" si="59"/>
        <v>0.56821748869603061</v>
      </c>
      <c r="AR118" s="53">
        <f t="shared" si="50"/>
        <v>10</v>
      </c>
      <c r="AS118" s="53">
        <f t="shared" si="51"/>
        <v>1</v>
      </c>
      <c r="AT118" s="48">
        <f t="shared" si="35"/>
        <v>5.9052816473698293</v>
      </c>
    </row>
    <row r="119" spans="1:46" x14ac:dyDescent="0.25">
      <c r="A119" s="18">
        <v>110</v>
      </c>
      <c r="B119" s="19" t="s">
        <v>134</v>
      </c>
      <c r="C119" s="20" t="s">
        <v>172</v>
      </c>
      <c r="D119" s="162">
        <v>2526.7509698238755</v>
      </c>
      <c r="E119" s="163">
        <v>0.6</v>
      </c>
      <c r="F119" s="163">
        <v>0.4</v>
      </c>
      <c r="G119" s="164">
        <v>1924.3125842229351</v>
      </c>
      <c r="H119" s="164">
        <v>602.43838560094355</v>
      </c>
      <c r="I119" s="164">
        <v>641190.98802123556</v>
      </c>
      <c r="J119" s="164">
        <v>211654.43326989884</v>
      </c>
      <c r="K119" s="164">
        <v>429536.55475133634</v>
      </c>
      <c r="L119" s="52">
        <f t="shared" si="52"/>
        <v>257721.93285080179</v>
      </c>
      <c r="M119" s="52">
        <f t="shared" si="53"/>
        <v>171814.62190053455</v>
      </c>
      <c r="N119" s="55">
        <f t="shared" si="54"/>
        <v>712.99665661720007</v>
      </c>
      <c r="O119" s="166">
        <v>40</v>
      </c>
      <c r="P119" s="167">
        <v>0</v>
      </c>
      <c r="Q119" s="167">
        <v>50</v>
      </c>
      <c r="R119" s="167">
        <v>0</v>
      </c>
      <c r="S119" s="167">
        <v>0</v>
      </c>
      <c r="T119" s="167">
        <v>10</v>
      </c>
      <c r="U119" s="49">
        <f t="shared" si="33"/>
        <v>44.8</v>
      </c>
      <c r="V119" s="167">
        <v>10</v>
      </c>
      <c r="W119" s="167">
        <v>30</v>
      </c>
      <c r="X119" s="167">
        <v>40</v>
      </c>
      <c r="Y119" s="167">
        <v>20</v>
      </c>
      <c r="Z119" s="167">
        <v>0</v>
      </c>
      <c r="AA119" s="23">
        <f t="shared" si="34"/>
        <v>56</v>
      </c>
      <c r="AB119" s="49">
        <f t="shared" si="55"/>
        <v>7</v>
      </c>
      <c r="AC119" s="42">
        <f>Development!H110</f>
        <v>0.65360911249268716</v>
      </c>
      <c r="AD119" s="43">
        <f t="shared" si="56"/>
        <v>196082.73374780614</v>
      </c>
      <c r="AE119" s="2">
        <f t="shared" si="57"/>
        <v>0.45649836219718409</v>
      </c>
      <c r="AF119" s="48">
        <f t="shared" si="45"/>
        <v>7.4564983621971841</v>
      </c>
      <c r="AG119" s="62">
        <f>Hauling!I111</f>
        <v>3.517376984126984</v>
      </c>
      <c r="AH119" s="62">
        <f>Hauling!J111</f>
        <v>2.4674285714285715</v>
      </c>
      <c r="AI119" s="62">
        <f>Hauling!K111</f>
        <v>7.7891071182859104</v>
      </c>
      <c r="AJ119" s="66">
        <f t="shared" si="46"/>
        <v>12.504275178571428</v>
      </c>
      <c r="AK119" s="66">
        <f t="shared" si="47"/>
        <v>10.720977142857144</v>
      </c>
      <c r="AL119" s="66">
        <f t="shared" si="48"/>
        <v>27.690275805506413</v>
      </c>
      <c r="AM119" s="152">
        <f t="shared" si="58"/>
        <v>11.790955964285715</v>
      </c>
      <c r="AN119" s="79">
        <f t="shared" si="36"/>
        <v>3.98</v>
      </c>
      <c r="AO119" s="53">
        <f t="shared" si="49"/>
        <v>1.5</v>
      </c>
      <c r="AP119" s="53">
        <f>Silviculture!P123</f>
        <v>511.42320382759738</v>
      </c>
      <c r="AQ119" s="53">
        <f t="shared" si="59"/>
        <v>0.71728695931624087</v>
      </c>
      <c r="AR119" s="53">
        <f t="shared" si="50"/>
        <v>10</v>
      </c>
      <c r="AS119" s="53">
        <f t="shared" si="51"/>
        <v>1</v>
      </c>
      <c r="AT119" s="48">
        <f t="shared" si="35"/>
        <v>6.1011793028639305</v>
      </c>
    </row>
    <row r="120" spans="1:46" x14ac:dyDescent="0.25">
      <c r="A120" s="18">
        <v>111</v>
      </c>
      <c r="B120" s="19" t="s">
        <v>135</v>
      </c>
      <c r="C120" s="20" t="s">
        <v>172</v>
      </c>
      <c r="D120" s="162">
        <v>2222.1094508247288</v>
      </c>
      <c r="E120" s="163">
        <v>0.6</v>
      </c>
      <c r="F120" s="163">
        <v>0.4</v>
      </c>
      <c r="G120" s="164">
        <v>1981.0635845157942</v>
      </c>
      <c r="H120" s="164">
        <v>241.04586630893277</v>
      </c>
      <c r="I120" s="164">
        <v>290190.82963428309</v>
      </c>
      <c r="J120" s="164">
        <v>110010.67653401211</v>
      </c>
      <c r="K120" s="164">
        <v>180180.15310027101</v>
      </c>
      <c r="L120" s="52">
        <f t="shared" si="52"/>
        <v>108108.0918601626</v>
      </c>
      <c r="M120" s="52">
        <f t="shared" si="53"/>
        <v>72072.061240108407</v>
      </c>
      <c r="N120" s="55">
        <f t="shared" si="54"/>
        <v>747.49322964678367</v>
      </c>
      <c r="O120" s="166">
        <v>20</v>
      </c>
      <c r="P120" s="167">
        <v>0</v>
      </c>
      <c r="Q120" s="167">
        <v>70</v>
      </c>
      <c r="R120" s="167">
        <v>0</v>
      </c>
      <c r="S120" s="167">
        <v>0</v>
      </c>
      <c r="T120" s="167">
        <v>10</v>
      </c>
      <c r="U120" s="49">
        <f t="shared" si="33"/>
        <v>47.8</v>
      </c>
      <c r="V120" s="167">
        <v>0</v>
      </c>
      <c r="W120" s="167">
        <v>20</v>
      </c>
      <c r="X120" s="167">
        <v>40</v>
      </c>
      <c r="Y120" s="167">
        <v>30</v>
      </c>
      <c r="Z120" s="167">
        <v>10</v>
      </c>
      <c r="AA120" s="23">
        <f t="shared" si="34"/>
        <v>71</v>
      </c>
      <c r="AB120" s="49">
        <f t="shared" si="55"/>
        <v>8.875</v>
      </c>
      <c r="AC120" s="42">
        <f>Development!H111</f>
        <v>0.74569426251129445</v>
      </c>
      <c r="AD120" s="43">
        <f t="shared" si="56"/>
        <v>149138.8525022589</v>
      </c>
      <c r="AE120" s="2">
        <f t="shared" si="57"/>
        <v>0.82772075578858295</v>
      </c>
      <c r="AF120" s="48">
        <f t="shared" si="45"/>
        <v>9.7027207557885831</v>
      </c>
      <c r="AG120" s="62">
        <f>Hauling!I112</f>
        <v>3.3316626984126989</v>
      </c>
      <c r="AH120" s="62">
        <f>Hauling!J112</f>
        <v>3.4826666666666668</v>
      </c>
      <c r="AI120" s="62">
        <f>Hauling!K112</f>
        <v>7.6033928325716253</v>
      </c>
      <c r="AJ120" s="66">
        <f t="shared" si="46"/>
        <v>11.844060892857145</v>
      </c>
      <c r="AK120" s="66">
        <f t="shared" si="47"/>
        <v>15.132186666666669</v>
      </c>
      <c r="AL120" s="66">
        <f t="shared" si="48"/>
        <v>27.030061519792131</v>
      </c>
      <c r="AM120" s="152">
        <f t="shared" si="58"/>
        <v>13.159311202380955</v>
      </c>
      <c r="AN120" s="79">
        <f t="shared" si="36"/>
        <v>3.98</v>
      </c>
      <c r="AO120" s="53">
        <f t="shared" si="49"/>
        <v>1.5</v>
      </c>
      <c r="AP120" s="53">
        <f>Silviculture!P124</f>
        <v>591.68448414797706</v>
      </c>
      <c r="AQ120" s="53">
        <f t="shared" si="59"/>
        <v>0.79155831876573435</v>
      </c>
      <c r="AR120" s="53">
        <f t="shared" si="50"/>
        <v>10</v>
      </c>
      <c r="AS120" s="53">
        <f t="shared" si="51"/>
        <v>1</v>
      </c>
      <c r="AT120" s="48">
        <f t="shared" si="35"/>
        <v>6.6362872221548219</v>
      </c>
    </row>
    <row r="121" spans="1:46" x14ac:dyDescent="0.25">
      <c r="A121" s="18">
        <v>112</v>
      </c>
      <c r="B121" s="19" t="s">
        <v>136</v>
      </c>
      <c r="C121" s="20" t="s">
        <v>172</v>
      </c>
      <c r="D121" s="162">
        <v>1587.746375871174</v>
      </c>
      <c r="E121" s="163">
        <v>0.6</v>
      </c>
      <c r="F121" s="163">
        <v>0.4</v>
      </c>
      <c r="G121" s="164">
        <v>834.36355654621605</v>
      </c>
      <c r="H121" s="164">
        <v>753.38281932495818</v>
      </c>
      <c r="I121" s="164">
        <v>643302.58928471676</v>
      </c>
      <c r="J121" s="164">
        <v>74268.061993586045</v>
      </c>
      <c r="K121" s="164">
        <v>569034.52729113074</v>
      </c>
      <c r="L121" s="52">
        <f t="shared" si="52"/>
        <v>341420.71637467842</v>
      </c>
      <c r="M121" s="52">
        <f t="shared" si="53"/>
        <v>227613.81091645232</v>
      </c>
      <c r="N121" s="55">
        <f t="shared" si="54"/>
        <v>755.30595162893928</v>
      </c>
      <c r="O121" s="166">
        <v>20</v>
      </c>
      <c r="P121" s="167">
        <v>0</v>
      </c>
      <c r="Q121" s="167">
        <v>70</v>
      </c>
      <c r="R121" s="167">
        <v>0</v>
      </c>
      <c r="S121" s="167">
        <v>0</v>
      </c>
      <c r="T121" s="167">
        <v>10</v>
      </c>
      <c r="U121" s="49">
        <f t="shared" si="33"/>
        <v>47.8</v>
      </c>
      <c r="V121" s="167">
        <v>0</v>
      </c>
      <c r="W121" s="167">
        <v>20</v>
      </c>
      <c r="X121" s="167">
        <v>40</v>
      </c>
      <c r="Y121" s="167">
        <v>30</v>
      </c>
      <c r="Z121" s="167">
        <v>10</v>
      </c>
      <c r="AA121" s="23">
        <f t="shared" si="34"/>
        <v>71</v>
      </c>
      <c r="AB121" s="49">
        <f t="shared" si="55"/>
        <v>8.875</v>
      </c>
      <c r="AC121" s="42">
        <f>Development!H112</f>
        <v>0.82828496794303652</v>
      </c>
      <c r="AD121" s="43">
        <f t="shared" si="56"/>
        <v>165656.99358860729</v>
      </c>
      <c r="AE121" s="2">
        <f t="shared" si="57"/>
        <v>0.29111940601778896</v>
      </c>
      <c r="AF121" s="48">
        <f t="shared" si="45"/>
        <v>9.1661194060177884</v>
      </c>
      <c r="AG121" s="62">
        <f>Hauling!I113</f>
        <v>3.517376984126984</v>
      </c>
      <c r="AH121" s="62">
        <f>Hauling!J113</f>
        <v>2.4674285714285715</v>
      </c>
      <c r="AI121" s="62">
        <f>Hauling!K113</f>
        <v>7.7891071182859104</v>
      </c>
      <c r="AJ121" s="66">
        <f t="shared" si="46"/>
        <v>12.504275178571428</v>
      </c>
      <c r="AK121" s="66">
        <f t="shared" si="47"/>
        <v>10.720977142857144</v>
      </c>
      <c r="AL121" s="66">
        <f t="shared" si="48"/>
        <v>27.690275805506413</v>
      </c>
      <c r="AM121" s="152">
        <f t="shared" si="58"/>
        <v>11.790955964285713</v>
      </c>
      <c r="AN121" s="79">
        <f t="shared" si="36"/>
        <v>3.98</v>
      </c>
      <c r="AO121" s="53">
        <f t="shared" si="49"/>
        <v>1.5</v>
      </c>
      <c r="AP121" s="53">
        <f>Silviculture!P125</f>
        <v>1996.7713291075361</v>
      </c>
      <c r="AQ121" s="53">
        <f t="shared" si="59"/>
        <v>2.6436589368866699</v>
      </c>
      <c r="AR121" s="53">
        <f t="shared" si="50"/>
        <v>10</v>
      </c>
      <c r="AS121" s="53">
        <f t="shared" si="51"/>
        <v>1</v>
      </c>
      <c r="AT121" s="48">
        <f t="shared" si="35"/>
        <v>6.6320587445752128</v>
      </c>
    </row>
    <row r="122" spans="1:46" x14ac:dyDescent="0.25">
      <c r="A122" s="18">
        <v>113</v>
      </c>
      <c r="B122" s="19" t="s">
        <v>137</v>
      </c>
      <c r="C122" s="20" t="s">
        <v>172</v>
      </c>
      <c r="D122" s="162">
        <v>4350.0441715066481</v>
      </c>
      <c r="E122" s="163">
        <v>0.55000000000000004</v>
      </c>
      <c r="F122" s="163">
        <v>0.44999999999999996</v>
      </c>
      <c r="G122" s="164">
        <v>2366.8702487154019</v>
      </c>
      <c r="H122" s="164">
        <v>1983.1739227912472</v>
      </c>
      <c r="I122" s="164">
        <v>1433408.1496548487</v>
      </c>
      <c r="J122" s="164">
        <v>433027.04625518929</v>
      </c>
      <c r="K122" s="164">
        <v>1000381.1033996586</v>
      </c>
      <c r="L122" s="52">
        <f t="shared" si="52"/>
        <v>550209.60686981224</v>
      </c>
      <c r="M122" s="52">
        <f t="shared" si="53"/>
        <v>450171.49652984634</v>
      </c>
      <c r="N122" s="55">
        <f t="shared" si="54"/>
        <v>504.43437759188441</v>
      </c>
      <c r="O122" s="166">
        <v>70</v>
      </c>
      <c r="P122" s="167">
        <v>0</v>
      </c>
      <c r="Q122" s="167">
        <v>30</v>
      </c>
      <c r="R122" s="167">
        <v>0</v>
      </c>
      <c r="S122" s="167">
        <v>0</v>
      </c>
      <c r="T122" s="167">
        <v>0</v>
      </c>
      <c r="U122" s="49">
        <f t="shared" si="33"/>
        <v>31.5</v>
      </c>
      <c r="V122" s="167">
        <v>10</v>
      </c>
      <c r="W122" s="167">
        <v>30</v>
      </c>
      <c r="X122" s="167">
        <v>40</v>
      </c>
      <c r="Y122" s="167">
        <v>20</v>
      </c>
      <c r="Z122" s="167">
        <v>0</v>
      </c>
      <c r="AA122" s="23">
        <f t="shared" si="34"/>
        <v>56</v>
      </c>
      <c r="AB122" s="49">
        <f t="shared" si="55"/>
        <v>7</v>
      </c>
      <c r="AC122" s="42">
        <f>Development!H113</f>
        <v>0.56538353835485844</v>
      </c>
      <c r="AD122" s="43">
        <f t="shared" si="56"/>
        <v>226153.41534194339</v>
      </c>
      <c r="AE122" s="2">
        <f t="shared" si="57"/>
        <v>0.22606726034047614</v>
      </c>
      <c r="AF122" s="48">
        <f t="shared" si="45"/>
        <v>7.2260672603404759</v>
      </c>
      <c r="AG122" s="62">
        <f>Hauling!I114</f>
        <v>3.1758928571428573</v>
      </c>
      <c r="AH122" s="62">
        <f>Hauling!J114</f>
        <v>1.9473333333333334</v>
      </c>
      <c r="AI122" s="62">
        <f>Hauling!K114</f>
        <v>7.4476229913017837</v>
      </c>
      <c r="AJ122" s="66">
        <f t="shared" si="46"/>
        <v>11.290299107142859</v>
      </c>
      <c r="AK122" s="66">
        <f t="shared" si="47"/>
        <v>8.4611633333333351</v>
      </c>
      <c r="AL122" s="66">
        <f t="shared" si="48"/>
        <v>26.476299734077845</v>
      </c>
      <c r="AM122" s="152">
        <f t="shared" si="58"/>
        <v>10.017188008928574</v>
      </c>
      <c r="AN122" s="79">
        <f t="shared" si="36"/>
        <v>3.98</v>
      </c>
      <c r="AO122" s="53">
        <f t="shared" si="49"/>
        <v>1.5</v>
      </c>
      <c r="AP122" s="53">
        <f>Silviculture!P126</f>
        <v>2002.7970343327804</v>
      </c>
      <c r="AQ122" s="53">
        <f t="shared" si="59"/>
        <v>3.9703817251590157</v>
      </c>
      <c r="AR122" s="53">
        <f t="shared" si="50"/>
        <v>10</v>
      </c>
      <c r="AS122" s="53">
        <f t="shared" si="51"/>
        <v>1</v>
      </c>
      <c r="AT122" s="48">
        <f t="shared" si="35"/>
        <v>5.1370909595542456</v>
      </c>
    </row>
    <row r="123" spans="1:46" x14ac:dyDescent="0.25">
      <c r="A123" s="18">
        <v>114</v>
      </c>
      <c r="B123" s="19" t="s">
        <v>138</v>
      </c>
      <c r="C123" s="20" t="s">
        <v>172</v>
      </c>
      <c r="D123" s="162">
        <v>4425.8349063132546</v>
      </c>
      <c r="E123" s="163">
        <v>0.6</v>
      </c>
      <c r="F123" s="163">
        <v>0.4</v>
      </c>
      <c r="G123" s="164">
        <v>3568.402926694524</v>
      </c>
      <c r="H123" s="164">
        <v>857.43197961873227</v>
      </c>
      <c r="I123" s="164">
        <v>728693.64410825307</v>
      </c>
      <c r="J123" s="164">
        <v>179030.73583820806</v>
      </c>
      <c r="K123" s="164">
        <v>549662.90827004367</v>
      </c>
      <c r="L123" s="52">
        <f t="shared" si="52"/>
        <v>329797.74496202619</v>
      </c>
      <c r="M123" s="52">
        <f t="shared" si="53"/>
        <v>219865.16330801748</v>
      </c>
      <c r="N123" s="55">
        <f t="shared" si="54"/>
        <v>641.05715827680945</v>
      </c>
      <c r="O123" s="166">
        <v>50</v>
      </c>
      <c r="P123" s="167">
        <v>0</v>
      </c>
      <c r="Q123" s="167">
        <v>50</v>
      </c>
      <c r="R123" s="167">
        <v>0</v>
      </c>
      <c r="S123" s="167">
        <v>0</v>
      </c>
      <c r="T123" s="167">
        <v>0</v>
      </c>
      <c r="U123" s="49">
        <f t="shared" si="33"/>
        <v>34.5</v>
      </c>
      <c r="V123" s="167">
        <v>0</v>
      </c>
      <c r="W123" s="167">
        <v>20</v>
      </c>
      <c r="X123" s="167">
        <v>55</v>
      </c>
      <c r="Y123" s="167">
        <v>25</v>
      </c>
      <c r="Z123" s="167">
        <v>0</v>
      </c>
      <c r="AA123" s="23">
        <f t="shared" si="34"/>
        <v>63.5</v>
      </c>
      <c r="AB123" s="49">
        <f t="shared" si="55"/>
        <v>7.9375</v>
      </c>
      <c r="AC123" s="42">
        <f>Development!H114</f>
        <v>0.7240026495592915</v>
      </c>
      <c r="AD123" s="43">
        <f t="shared" si="56"/>
        <v>289601.05982371658</v>
      </c>
      <c r="AE123" s="2">
        <f t="shared" si="57"/>
        <v>0.52687029717027689</v>
      </c>
      <c r="AF123" s="48">
        <f t="shared" si="45"/>
        <v>8.4643702971702766</v>
      </c>
      <c r="AG123" s="62">
        <f>Hauling!I115</f>
        <v>3.4310116550116545</v>
      </c>
      <c r="AH123" s="62">
        <f>Hauling!J115</f>
        <v>5.3775711788211789</v>
      </c>
      <c r="AI123" s="62">
        <f>Hauling!K115</f>
        <v>7.7027417891705809</v>
      </c>
      <c r="AJ123" s="66">
        <f t="shared" si="46"/>
        <v>12.197246433566432</v>
      </c>
      <c r="AK123" s="66">
        <f t="shared" si="47"/>
        <v>23.365546771978025</v>
      </c>
      <c r="AL123" s="66">
        <f t="shared" si="48"/>
        <v>27.383247060501418</v>
      </c>
      <c r="AM123" s="152">
        <f t="shared" si="58"/>
        <v>16.664566568931068</v>
      </c>
      <c r="AN123" s="79">
        <f t="shared" si="36"/>
        <v>3.98</v>
      </c>
      <c r="AO123" s="53">
        <f t="shared" si="49"/>
        <v>1.5</v>
      </c>
      <c r="AP123" s="53">
        <f>Silviculture!P127</f>
        <v>591.30755866166965</v>
      </c>
      <c r="AQ123" s="53">
        <f t="shared" si="59"/>
        <v>0.92239444022609629</v>
      </c>
      <c r="AR123" s="53">
        <f t="shared" si="50"/>
        <v>10</v>
      </c>
      <c r="AS123" s="53">
        <f t="shared" si="51"/>
        <v>1</v>
      </c>
      <c r="AT123" s="48">
        <f t="shared" si="35"/>
        <v>5.764106504506195</v>
      </c>
    </row>
    <row r="124" spans="1:46" x14ac:dyDescent="0.25">
      <c r="A124" s="18">
        <v>115</v>
      </c>
      <c r="B124" s="19" t="s">
        <v>139</v>
      </c>
      <c r="C124" s="20" t="s">
        <v>172</v>
      </c>
      <c r="D124" s="162">
        <v>826.67832582784297</v>
      </c>
      <c r="E124" s="163">
        <v>0.55000000000000004</v>
      </c>
      <c r="F124" s="163">
        <v>0.44999999999999996</v>
      </c>
      <c r="G124" s="164">
        <v>352.39442082510527</v>
      </c>
      <c r="H124" s="164">
        <v>474.28390500273775</v>
      </c>
      <c r="I124" s="164">
        <v>312642.39647163166</v>
      </c>
      <c r="J124" s="164">
        <v>3759.6862810578214</v>
      </c>
      <c r="K124" s="164">
        <v>308882.71019057382</v>
      </c>
      <c r="L124" s="52">
        <f t="shared" si="52"/>
        <v>169885.49060481563</v>
      </c>
      <c r="M124" s="52">
        <f t="shared" si="53"/>
        <v>138997.2195857582</v>
      </c>
      <c r="N124" s="55">
        <f t="shared" si="54"/>
        <v>651.26121070625584</v>
      </c>
      <c r="O124" s="166">
        <v>20</v>
      </c>
      <c r="P124" s="167">
        <v>0</v>
      </c>
      <c r="Q124" s="167">
        <v>70</v>
      </c>
      <c r="R124" s="167">
        <v>0</v>
      </c>
      <c r="S124" s="167">
        <v>0</v>
      </c>
      <c r="T124" s="167">
        <v>10</v>
      </c>
      <c r="U124" s="49">
        <f t="shared" si="33"/>
        <v>47.8</v>
      </c>
      <c r="V124" s="167">
        <v>0</v>
      </c>
      <c r="W124" s="167">
        <v>20</v>
      </c>
      <c r="X124" s="167">
        <v>40</v>
      </c>
      <c r="Y124" s="167">
        <v>30</v>
      </c>
      <c r="Z124" s="167">
        <v>10</v>
      </c>
      <c r="AA124" s="23">
        <f t="shared" si="34"/>
        <v>71</v>
      </c>
      <c r="AB124" s="49">
        <f t="shared" si="55"/>
        <v>8.875</v>
      </c>
      <c r="AC124" s="42">
        <f>Development!H115</f>
        <v>0.9457930284945093</v>
      </c>
      <c r="AD124" s="43">
        <f t="shared" si="56"/>
        <v>0</v>
      </c>
      <c r="AE124" s="2">
        <f t="shared" si="57"/>
        <v>0</v>
      </c>
      <c r="AF124" s="48">
        <f t="shared" si="45"/>
        <v>8.875</v>
      </c>
      <c r="AG124" s="62">
        <f>Hauling!I116</f>
        <v>3.6906150793650796</v>
      </c>
      <c r="AH124" s="62">
        <f>Hauling!J116</f>
        <v>2.8209444444444443</v>
      </c>
      <c r="AI124" s="62">
        <f>Hauling!K116</f>
        <v>7.9623452135240065</v>
      </c>
      <c r="AJ124" s="66">
        <f t="shared" si="46"/>
        <v>13.120136607142859</v>
      </c>
      <c r="AK124" s="66">
        <f t="shared" si="47"/>
        <v>12.257003611111113</v>
      </c>
      <c r="AL124" s="66">
        <f t="shared" si="48"/>
        <v>28.306137234077845</v>
      </c>
      <c r="AM124" s="152">
        <f t="shared" si="58"/>
        <v>12.731726758928573</v>
      </c>
      <c r="AN124" s="79">
        <f t="shared" si="36"/>
        <v>3.98</v>
      </c>
      <c r="AO124" s="53">
        <f t="shared" si="49"/>
        <v>1.5</v>
      </c>
      <c r="AP124" s="53">
        <f>Silviculture!P128</f>
        <v>1947.9863791167661</v>
      </c>
      <c r="AQ124" s="53">
        <f t="shared" si="59"/>
        <v>2.9910984211761749</v>
      </c>
      <c r="AR124" s="53">
        <f t="shared" si="50"/>
        <v>10</v>
      </c>
      <c r="AS124" s="53">
        <f t="shared" si="51"/>
        <v>1</v>
      </c>
      <c r="AT124" s="48">
        <f t="shared" si="35"/>
        <v>6.7118260144083797</v>
      </c>
    </row>
    <row r="125" spans="1:46" x14ac:dyDescent="0.25">
      <c r="A125" s="18">
        <v>116</v>
      </c>
      <c r="B125" s="19" t="s">
        <v>140</v>
      </c>
      <c r="C125" s="20" t="s">
        <v>172</v>
      </c>
      <c r="D125" s="162">
        <v>2431.8975860154787</v>
      </c>
      <c r="E125" s="163">
        <v>0.6</v>
      </c>
      <c r="F125" s="163">
        <v>0.4</v>
      </c>
      <c r="G125" s="164">
        <v>889.96004860382652</v>
      </c>
      <c r="H125" s="164">
        <v>1541.9375374116514</v>
      </c>
      <c r="I125" s="164">
        <v>1175642.2956837979</v>
      </c>
      <c r="J125" s="164">
        <v>13783.740857466162</v>
      </c>
      <c r="K125" s="164">
        <v>1161858.5548263316</v>
      </c>
      <c r="L125" s="52">
        <f t="shared" si="52"/>
        <v>697115.13289579889</v>
      </c>
      <c r="M125" s="52">
        <f t="shared" si="53"/>
        <v>464743.42193053267</v>
      </c>
      <c r="N125" s="55">
        <f t="shared" si="54"/>
        <v>753.50559061988122</v>
      </c>
      <c r="O125" s="166">
        <v>20</v>
      </c>
      <c r="P125" s="167">
        <v>0</v>
      </c>
      <c r="Q125" s="167">
        <v>70</v>
      </c>
      <c r="R125" s="167">
        <v>0</v>
      </c>
      <c r="S125" s="167">
        <v>0</v>
      </c>
      <c r="T125" s="167">
        <v>10</v>
      </c>
      <c r="U125" s="49">
        <f t="shared" si="33"/>
        <v>47.8</v>
      </c>
      <c r="V125" s="167">
        <v>0</v>
      </c>
      <c r="W125" s="167">
        <v>20</v>
      </c>
      <c r="X125" s="167">
        <v>40</v>
      </c>
      <c r="Y125" s="167">
        <v>30</v>
      </c>
      <c r="Z125" s="167">
        <v>10</v>
      </c>
      <c r="AA125" s="23">
        <f t="shared" si="34"/>
        <v>71</v>
      </c>
      <c r="AB125" s="49">
        <f t="shared" si="55"/>
        <v>8.875</v>
      </c>
      <c r="AC125" s="42">
        <f>Development!H116</f>
        <v>0.80602343326539461</v>
      </c>
      <c r="AD125" s="43">
        <f t="shared" si="56"/>
        <v>161204.68665307891</v>
      </c>
      <c r="AE125" s="2">
        <f t="shared" si="57"/>
        <v>0.13874725626750231</v>
      </c>
      <c r="AF125" s="48">
        <f t="shared" si="45"/>
        <v>9.0137472562675018</v>
      </c>
      <c r="AG125" s="62">
        <f>Hauling!I117</f>
        <v>3.4039484126984125</v>
      </c>
      <c r="AH125" s="62">
        <f>Hauling!J117</f>
        <v>3.5259444444444443</v>
      </c>
      <c r="AI125" s="62">
        <f>Hauling!K117</f>
        <v>7.6756785468573394</v>
      </c>
      <c r="AJ125" s="66">
        <f t="shared" si="46"/>
        <v>12.101036607142857</v>
      </c>
      <c r="AK125" s="66">
        <f t="shared" si="47"/>
        <v>15.320228611111114</v>
      </c>
      <c r="AL125" s="66">
        <f t="shared" si="48"/>
        <v>27.287037234077843</v>
      </c>
      <c r="AM125" s="152">
        <f t="shared" si="58"/>
        <v>13.38871340873016</v>
      </c>
      <c r="AN125" s="79">
        <f t="shared" si="36"/>
        <v>3.98</v>
      </c>
      <c r="AO125" s="53">
        <f t="shared" si="49"/>
        <v>1.5</v>
      </c>
      <c r="AP125" s="53">
        <f>Silviculture!P129</f>
        <v>592.23441591665312</v>
      </c>
      <c r="AQ125" s="53">
        <f t="shared" si="59"/>
        <v>0.785972159051194</v>
      </c>
      <c r="AR125" s="53">
        <f t="shared" si="50"/>
        <v>10</v>
      </c>
      <c r="AS125" s="53">
        <f t="shared" si="51"/>
        <v>1</v>
      </c>
      <c r="AT125" s="48">
        <f t="shared" si="35"/>
        <v>6.599074625923909</v>
      </c>
    </row>
    <row r="126" spans="1:46" x14ac:dyDescent="0.25">
      <c r="A126" s="18">
        <v>117</v>
      </c>
      <c r="B126" s="19" t="s">
        <v>141</v>
      </c>
      <c r="C126" s="20" t="s">
        <v>172</v>
      </c>
      <c r="D126" s="162">
        <v>1272.8180972588866</v>
      </c>
      <c r="E126" s="163">
        <v>0.6</v>
      </c>
      <c r="F126" s="163">
        <v>0.4</v>
      </c>
      <c r="G126" s="164">
        <v>301.67359142863518</v>
      </c>
      <c r="H126" s="164">
        <v>971.14450583025143</v>
      </c>
      <c r="I126" s="164">
        <v>743365.97635687154</v>
      </c>
      <c r="J126" s="164">
        <v>3657.6731819447414</v>
      </c>
      <c r="K126" s="164">
        <v>739708.30317492667</v>
      </c>
      <c r="L126" s="52">
        <f t="shared" si="52"/>
        <v>443824.98190495599</v>
      </c>
      <c r="M126" s="52">
        <f t="shared" si="53"/>
        <v>295883.32126997068</v>
      </c>
      <c r="N126" s="55">
        <f t="shared" si="54"/>
        <v>761.68716265612272</v>
      </c>
      <c r="O126" s="166">
        <v>20</v>
      </c>
      <c r="P126" s="167">
        <v>0</v>
      </c>
      <c r="Q126" s="167">
        <v>70</v>
      </c>
      <c r="R126" s="167">
        <v>0</v>
      </c>
      <c r="S126" s="167">
        <v>0</v>
      </c>
      <c r="T126" s="167">
        <v>10</v>
      </c>
      <c r="U126" s="49">
        <f t="shared" si="33"/>
        <v>47.8</v>
      </c>
      <c r="V126" s="167">
        <v>0</v>
      </c>
      <c r="W126" s="167">
        <v>20</v>
      </c>
      <c r="X126" s="167">
        <v>40</v>
      </c>
      <c r="Y126" s="167">
        <v>30</v>
      </c>
      <c r="Z126" s="167">
        <v>10</v>
      </c>
      <c r="AA126" s="23">
        <f t="shared" si="34"/>
        <v>71</v>
      </c>
      <c r="AB126" s="49">
        <f t="shared" si="55"/>
        <v>8.875</v>
      </c>
      <c r="AC126" s="42">
        <f>Development!H117</f>
        <v>0.86188857383658035</v>
      </c>
      <c r="AD126" s="43">
        <f t="shared" si="56"/>
        <v>86188.857383658033</v>
      </c>
      <c r="AE126" s="2">
        <f t="shared" si="57"/>
        <v>0.1165173582799111</v>
      </c>
      <c r="AF126" s="48">
        <f t="shared" si="45"/>
        <v>8.9915173582799106</v>
      </c>
      <c r="AG126" s="62">
        <f>Hauling!I118</f>
        <v>3.4039484126984125</v>
      </c>
      <c r="AH126" s="62">
        <f>Hauling!J118</f>
        <v>3.5259444444444443</v>
      </c>
      <c r="AI126" s="62">
        <f>Hauling!K118</f>
        <v>7.6756785468573394</v>
      </c>
      <c r="AJ126" s="66">
        <f t="shared" si="46"/>
        <v>12.101036607142857</v>
      </c>
      <c r="AK126" s="66">
        <f t="shared" si="47"/>
        <v>15.320228611111114</v>
      </c>
      <c r="AL126" s="66">
        <f t="shared" si="48"/>
        <v>27.287037234077843</v>
      </c>
      <c r="AM126" s="152">
        <f t="shared" si="58"/>
        <v>13.388713408730162</v>
      </c>
      <c r="AN126" s="79">
        <f t="shared" si="36"/>
        <v>3.98</v>
      </c>
      <c r="AO126" s="53">
        <f t="shared" si="49"/>
        <v>1.5</v>
      </c>
      <c r="AP126" s="53">
        <f>Silviculture!P130</f>
        <v>625.56274015849783</v>
      </c>
      <c r="AQ126" s="53">
        <f t="shared" si="59"/>
        <v>0.82128565483112825</v>
      </c>
      <c r="AR126" s="53">
        <f t="shared" si="50"/>
        <v>10</v>
      </c>
      <c r="AS126" s="53">
        <f t="shared" si="51"/>
        <v>1</v>
      </c>
      <c r="AT126" s="48">
        <f t="shared" si="35"/>
        <v>6.6001213137472963</v>
      </c>
    </row>
    <row r="127" spans="1:46" x14ac:dyDescent="0.25">
      <c r="A127" s="18">
        <v>118</v>
      </c>
      <c r="B127" s="19" t="s">
        <v>142</v>
      </c>
      <c r="C127" s="20" t="s">
        <v>172</v>
      </c>
      <c r="D127" s="162">
        <v>1108.6600339568033</v>
      </c>
      <c r="E127" s="163">
        <v>0.6</v>
      </c>
      <c r="F127" s="163">
        <v>0.4</v>
      </c>
      <c r="G127" s="164">
        <v>523.00295030898349</v>
      </c>
      <c r="H127" s="164">
        <v>585.65708364782017</v>
      </c>
      <c r="I127" s="164">
        <v>430359.26932531229</v>
      </c>
      <c r="J127" s="164">
        <v>3558.9562755757597</v>
      </c>
      <c r="K127" s="164">
        <v>426800.31304973649</v>
      </c>
      <c r="L127" s="52">
        <f t="shared" si="52"/>
        <v>256080.18782984189</v>
      </c>
      <c r="M127" s="52">
        <f t="shared" si="53"/>
        <v>170720.1252198946</v>
      </c>
      <c r="N127" s="55">
        <f t="shared" si="54"/>
        <v>728.75463298654336</v>
      </c>
      <c r="O127" s="166">
        <v>20</v>
      </c>
      <c r="P127" s="167">
        <v>0</v>
      </c>
      <c r="Q127" s="167">
        <v>70</v>
      </c>
      <c r="R127" s="167">
        <v>0</v>
      </c>
      <c r="S127" s="167">
        <v>0</v>
      </c>
      <c r="T127" s="167">
        <v>10</v>
      </c>
      <c r="U127" s="49">
        <f t="shared" si="33"/>
        <v>47.8</v>
      </c>
      <c r="V127" s="167">
        <v>0</v>
      </c>
      <c r="W127" s="167">
        <v>20</v>
      </c>
      <c r="X127" s="167">
        <v>40</v>
      </c>
      <c r="Y127" s="167">
        <v>30</v>
      </c>
      <c r="Z127" s="167">
        <v>10</v>
      </c>
      <c r="AA127" s="23">
        <f t="shared" si="34"/>
        <v>71</v>
      </c>
      <c r="AB127" s="49">
        <f t="shared" si="55"/>
        <v>8.875</v>
      </c>
      <c r="AC127" s="42">
        <f>Development!H118</f>
        <v>0.82805226218750438</v>
      </c>
      <c r="AD127" s="43">
        <f t="shared" si="56"/>
        <v>82805.226218750438</v>
      </c>
      <c r="AE127" s="2">
        <f t="shared" si="57"/>
        <v>0.19401397723225397</v>
      </c>
      <c r="AF127" s="48">
        <f t="shared" si="45"/>
        <v>9.0690139772322542</v>
      </c>
      <c r="AG127" s="62">
        <f>Hauling!I119</f>
        <v>3.4039484126984125</v>
      </c>
      <c r="AH127" s="62">
        <f>Hauling!J119</f>
        <v>3.5259444444444443</v>
      </c>
      <c r="AI127" s="62">
        <f>Hauling!K119</f>
        <v>7.6756785468573394</v>
      </c>
      <c r="AJ127" s="66">
        <f t="shared" si="46"/>
        <v>12.101036607142857</v>
      </c>
      <c r="AK127" s="66">
        <f t="shared" si="47"/>
        <v>15.320228611111114</v>
      </c>
      <c r="AL127" s="66">
        <f t="shared" si="48"/>
        <v>27.287037234077843</v>
      </c>
      <c r="AM127" s="152">
        <f t="shared" si="58"/>
        <v>13.38871340873016</v>
      </c>
      <c r="AN127" s="79">
        <f t="shared" si="36"/>
        <v>3.98</v>
      </c>
      <c r="AO127" s="53">
        <f t="shared" si="49"/>
        <v>1.5</v>
      </c>
      <c r="AP127" s="53">
        <f>Silviculture!P131</f>
        <v>648.17302515522147</v>
      </c>
      <c r="AQ127" s="53">
        <f t="shared" si="59"/>
        <v>0.8894255978845903</v>
      </c>
      <c r="AR127" s="53">
        <f t="shared" si="50"/>
        <v>10</v>
      </c>
      <c r="AS127" s="53">
        <f t="shared" si="51"/>
        <v>1</v>
      </c>
      <c r="AT127" s="48">
        <f t="shared" si="35"/>
        <v>6.6117722387077604</v>
      </c>
    </row>
    <row r="128" spans="1:46" x14ac:dyDescent="0.25">
      <c r="A128" s="18">
        <v>119</v>
      </c>
      <c r="B128" s="19" t="s">
        <v>143</v>
      </c>
      <c r="C128" s="20" t="s">
        <v>172</v>
      </c>
      <c r="D128" s="162">
        <v>1614.0315866305191</v>
      </c>
      <c r="E128" s="163">
        <v>0.55000000000000004</v>
      </c>
      <c r="F128" s="163">
        <v>0.44999999999999996</v>
      </c>
      <c r="G128" s="164">
        <v>947.18526988959081</v>
      </c>
      <c r="H128" s="164">
        <v>666.84631674092714</v>
      </c>
      <c r="I128" s="164">
        <v>480434.46564670297</v>
      </c>
      <c r="J128" s="164">
        <v>52746.832573963504</v>
      </c>
      <c r="K128" s="164">
        <v>427687.63307273918</v>
      </c>
      <c r="L128" s="52">
        <f t="shared" si="52"/>
        <v>235228.19819000657</v>
      </c>
      <c r="M128" s="52">
        <f t="shared" si="53"/>
        <v>192459.4348827326</v>
      </c>
      <c r="N128" s="55">
        <f t="shared" si="54"/>
        <v>641.3586194236982</v>
      </c>
      <c r="O128" s="166">
        <v>20</v>
      </c>
      <c r="P128" s="167">
        <v>0</v>
      </c>
      <c r="Q128" s="167">
        <v>70</v>
      </c>
      <c r="R128" s="167">
        <v>0</v>
      </c>
      <c r="S128" s="167">
        <v>0</v>
      </c>
      <c r="T128" s="167">
        <v>10</v>
      </c>
      <c r="U128" s="49">
        <f t="shared" si="33"/>
        <v>47.8</v>
      </c>
      <c r="V128" s="167">
        <v>0</v>
      </c>
      <c r="W128" s="167">
        <v>20</v>
      </c>
      <c r="X128" s="167">
        <v>40</v>
      </c>
      <c r="Y128" s="167">
        <v>30</v>
      </c>
      <c r="Z128" s="167">
        <v>10</v>
      </c>
      <c r="AA128" s="23">
        <f t="shared" si="34"/>
        <v>71</v>
      </c>
      <c r="AB128" s="49">
        <f t="shared" si="55"/>
        <v>8.875</v>
      </c>
      <c r="AC128" s="42">
        <f>Development!H119</f>
        <v>0.84751307894370453</v>
      </c>
      <c r="AD128" s="43">
        <f t="shared" si="56"/>
        <v>169502.61578874092</v>
      </c>
      <c r="AE128" s="2">
        <f t="shared" si="57"/>
        <v>0.39632339745468553</v>
      </c>
      <c r="AF128" s="48">
        <f t="shared" si="45"/>
        <v>9.2713233974546849</v>
      </c>
      <c r="AG128" s="62">
        <f>Hauling!I120</f>
        <v>3.6906150793650796</v>
      </c>
      <c r="AH128" s="62">
        <f>Hauling!J120</f>
        <v>2.8209444444444443</v>
      </c>
      <c r="AI128" s="62">
        <f>Hauling!K120</f>
        <v>7.9623452135240065</v>
      </c>
      <c r="AJ128" s="66">
        <f t="shared" si="46"/>
        <v>13.120136607142859</v>
      </c>
      <c r="AK128" s="66">
        <f t="shared" si="47"/>
        <v>12.257003611111113</v>
      </c>
      <c r="AL128" s="66">
        <f t="shared" si="48"/>
        <v>28.306137234077845</v>
      </c>
      <c r="AM128" s="152">
        <f t="shared" si="58"/>
        <v>12.731726758928573</v>
      </c>
      <c r="AN128" s="79">
        <f t="shared" si="36"/>
        <v>3.98</v>
      </c>
      <c r="AO128" s="53">
        <f t="shared" si="49"/>
        <v>1.5</v>
      </c>
      <c r="AP128" s="53">
        <f>Silviculture!P132</f>
        <v>2077.7843212862804</v>
      </c>
      <c r="AQ128" s="53">
        <f t="shared" si="59"/>
        <v>3.2396607114336478</v>
      </c>
      <c r="AR128" s="53">
        <f t="shared" si="50"/>
        <v>10</v>
      </c>
      <c r="AS128" s="53">
        <f t="shared" si="51"/>
        <v>1</v>
      </c>
      <c r="AT128" s="48">
        <f>AT$8*(U128+AF128+AM128+AO128+AQ128+AR128)</f>
        <v>6.7634168694253516</v>
      </c>
    </row>
    <row r="129" spans="1:46" x14ac:dyDescent="0.25">
      <c r="A129" s="18">
        <v>120</v>
      </c>
      <c r="B129" s="19" t="s">
        <v>144</v>
      </c>
      <c r="C129" s="20" t="s">
        <v>172</v>
      </c>
      <c r="D129" s="162">
        <v>3191.7729480303851</v>
      </c>
      <c r="E129" s="163">
        <v>0.55000000000000004</v>
      </c>
      <c r="F129" s="163">
        <v>0.44999999999999996</v>
      </c>
      <c r="G129" s="164">
        <v>2134.389074282275</v>
      </c>
      <c r="H129" s="164">
        <v>1057.3838737481099</v>
      </c>
      <c r="I129" s="164">
        <v>926459.51729889656</v>
      </c>
      <c r="J129" s="164">
        <v>185656.56631756443</v>
      </c>
      <c r="K129" s="164">
        <v>740802.95098133222</v>
      </c>
      <c r="L129" s="52">
        <f t="shared" si="52"/>
        <v>407441.62303973275</v>
      </c>
      <c r="M129" s="52">
        <f t="shared" si="53"/>
        <v>333361.32794159948</v>
      </c>
      <c r="N129" s="55">
        <f t="shared" si="54"/>
        <v>700.59981939710042</v>
      </c>
      <c r="O129" s="166">
        <v>50</v>
      </c>
      <c r="P129" s="167">
        <v>0</v>
      </c>
      <c r="Q129" s="167">
        <v>40</v>
      </c>
      <c r="R129" s="167">
        <v>0</v>
      </c>
      <c r="S129" s="167">
        <v>0</v>
      </c>
      <c r="T129" s="167">
        <v>10</v>
      </c>
      <c r="U129" s="49">
        <f t="shared" si="33"/>
        <v>43.3</v>
      </c>
      <c r="V129" s="167">
        <v>10</v>
      </c>
      <c r="W129" s="167">
        <v>30</v>
      </c>
      <c r="X129" s="167">
        <v>40</v>
      </c>
      <c r="Y129" s="167">
        <v>20</v>
      </c>
      <c r="Z129" s="167">
        <v>0</v>
      </c>
      <c r="AA129" s="23">
        <f t="shared" si="34"/>
        <v>56</v>
      </c>
      <c r="AB129" s="49">
        <f t="shared" si="55"/>
        <v>7</v>
      </c>
      <c r="AC129" s="42">
        <f>Development!H120</f>
        <v>0.59934181364284633</v>
      </c>
      <c r="AD129" s="43">
        <f t="shared" si="56"/>
        <v>179802.5440928539</v>
      </c>
      <c r="AE129" s="2">
        <f t="shared" si="57"/>
        <v>0.24271305055503864</v>
      </c>
      <c r="AF129" s="48">
        <f t="shared" si="45"/>
        <v>7.2427130505550386</v>
      </c>
      <c r="AG129" s="62">
        <f>Hauling!I121</f>
        <v>3.3522817460317458</v>
      </c>
      <c r="AH129" s="62">
        <f>Hauling!J121</f>
        <v>2.4826111111111113</v>
      </c>
      <c r="AI129" s="62">
        <f>Hauling!K121</f>
        <v>7.6240118801906718</v>
      </c>
      <c r="AJ129" s="66">
        <f t="shared" si="46"/>
        <v>11.917361607142857</v>
      </c>
      <c r="AK129" s="66">
        <f t="shared" si="47"/>
        <v>10.786945277777781</v>
      </c>
      <c r="AL129" s="66">
        <f t="shared" si="48"/>
        <v>27.103362234077842</v>
      </c>
      <c r="AM129" s="152">
        <f t="shared" si="58"/>
        <v>11.408674258928574</v>
      </c>
      <c r="AN129" s="79">
        <f t="shared" si="36"/>
        <v>3.98</v>
      </c>
      <c r="AO129" s="53">
        <f t="shared" si="49"/>
        <v>1.5</v>
      </c>
      <c r="AP129" s="53">
        <f>Silviculture!P133</f>
        <v>1776.817648356513</v>
      </c>
      <c r="AQ129" s="53">
        <f t="shared" si="59"/>
        <v>2.5361377482020329</v>
      </c>
      <c r="AR129" s="53">
        <f t="shared" si="50"/>
        <v>10</v>
      </c>
      <c r="AS129" s="53">
        <f t="shared" si="51"/>
        <v>1</v>
      </c>
      <c r="AT129" s="48">
        <f t="shared" ref="AT129:AT139" si="60">AT$8*(U129+AF129+AM129+AO129+AQ129+AR129)</f>
        <v>6.0790020046148516</v>
      </c>
    </row>
    <row r="130" spans="1:46" x14ac:dyDescent="0.25">
      <c r="A130" s="18">
        <v>121</v>
      </c>
      <c r="B130" s="19" t="s">
        <v>145</v>
      </c>
      <c r="C130" s="20" t="s">
        <v>172</v>
      </c>
      <c r="D130" s="162">
        <v>3554.6095072758458</v>
      </c>
      <c r="E130" s="163">
        <v>0.7</v>
      </c>
      <c r="F130" s="163">
        <v>0.30000000000000004</v>
      </c>
      <c r="G130" s="164">
        <v>149.79858953817006</v>
      </c>
      <c r="H130" s="164">
        <v>3404.8109177376759</v>
      </c>
      <c r="I130" s="164">
        <v>2240190.3230890557</v>
      </c>
      <c r="J130" s="164">
        <v>29533.272788040002</v>
      </c>
      <c r="K130" s="164">
        <v>2210657.0503010158</v>
      </c>
      <c r="L130" s="52">
        <f t="shared" si="52"/>
        <v>1547459.9352107111</v>
      </c>
      <c r="M130" s="52">
        <f t="shared" si="53"/>
        <v>663197.11509030487</v>
      </c>
      <c r="N130" s="55">
        <f t="shared" si="54"/>
        <v>649.27454232021944</v>
      </c>
      <c r="O130" s="166">
        <v>20</v>
      </c>
      <c r="P130" s="167">
        <v>0</v>
      </c>
      <c r="Q130" s="167">
        <v>80</v>
      </c>
      <c r="R130" s="167">
        <v>0</v>
      </c>
      <c r="S130" s="167">
        <v>0</v>
      </c>
      <c r="T130" s="167">
        <v>0</v>
      </c>
      <c r="U130" s="49">
        <f t="shared" si="33"/>
        <v>39</v>
      </c>
      <c r="V130" s="167">
        <v>0</v>
      </c>
      <c r="W130" s="167">
        <v>0</v>
      </c>
      <c r="X130" s="167">
        <v>40</v>
      </c>
      <c r="Y130" s="167">
        <v>30</v>
      </c>
      <c r="Z130" s="167">
        <v>30</v>
      </c>
      <c r="AA130" s="23">
        <f t="shared" si="34"/>
        <v>87</v>
      </c>
      <c r="AB130" s="49">
        <f t="shared" si="55"/>
        <v>10.875</v>
      </c>
      <c r="AC130" s="42">
        <f>Development!H121</f>
        <v>0.99268828364343664</v>
      </c>
      <c r="AD130" s="43">
        <f t="shared" si="56"/>
        <v>397075.31345737464</v>
      </c>
      <c r="AE130" s="2">
        <f t="shared" si="57"/>
        <v>0.17961868549592827</v>
      </c>
      <c r="AF130" s="48">
        <f t="shared" si="45"/>
        <v>11.054618685495928</v>
      </c>
      <c r="AG130" s="62">
        <f>Hauling!I122</f>
        <v>4.9828965201465207</v>
      </c>
      <c r="AH130" s="62">
        <f>Hauling!J122</f>
        <v>3.7030036630036633</v>
      </c>
      <c r="AI130" s="62">
        <f>Hauling!K122</f>
        <v>9.2546266543054472</v>
      </c>
      <c r="AJ130" s="66">
        <f t="shared" si="46"/>
        <v>17.714197129120883</v>
      </c>
      <c r="AK130" s="66">
        <f t="shared" si="47"/>
        <v>16.08955091575092</v>
      </c>
      <c r="AL130" s="66">
        <f t="shared" si="48"/>
        <v>32.900197756055867</v>
      </c>
      <c r="AM130" s="152">
        <f t="shared" si="58"/>
        <v>17.226803265109893</v>
      </c>
      <c r="AN130" s="79">
        <f t="shared" si="36"/>
        <v>3.98</v>
      </c>
      <c r="AO130" s="53">
        <f t="shared" si="49"/>
        <v>1.5</v>
      </c>
      <c r="AP130" s="53">
        <f>Silviculture!P134</f>
        <v>1640.8597568112143</v>
      </c>
      <c r="AQ130" s="53">
        <f t="shared" si="59"/>
        <v>2.5272202278985234</v>
      </c>
      <c r="AR130" s="53">
        <f t="shared" si="50"/>
        <v>10</v>
      </c>
      <c r="AS130" s="53">
        <f t="shared" si="51"/>
        <v>1</v>
      </c>
      <c r="AT130" s="48">
        <f t="shared" si="60"/>
        <v>6.5046913742803474</v>
      </c>
    </row>
    <row r="131" spans="1:46" x14ac:dyDescent="0.25">
      <c r="A131" s="18">
        <v>122</v>
      </c>
      <c r="B131" s="19" t="s">
        <v>146</v>
      </c>
      <c r="C131" s="20" t="s">
        <v>172</v>
      </c>
      <c r="D131" s="162">
        <v>2493.4619829961493</v>
      </c>
      <c r="E131" s="163">
        <v>0.7</v>
      </c>
      <c r="F131" s="163">
        <v>0.30000000000000004</v>
      </c>
      <c r="G131" s="164">
        <v>455.13761166078575</v>
      </c>
      <c r="H131" s="164">
        <v>2038.3243713353625</v>
      </c>
      <c r="I131" s="164">
        <v>1361855.6060639136</v>
      </c>
      <c r="J131" s="164">
        <v>7406.4008470936251</v>
      </c>
      <c r="K131" s="164">
        <v>1354449.2052168197</v>
      </c>
      <c r="L131" s="52">
        <f t="shared" si="52"/>
        <v>948114.44365177373</v>
      </c>
      <c r="M131" s="52">
        <f t="shared" si="53"/>
        <v>406334.76156504598</v>
      </c>
      <c r="N131" s="55">
        <f t="shared" si="54"/>
        <v>664.49149324034363</v>
      </c>
      <c r="O131" s="166">
        <v>20</v>
      </c>
      <c r="P131" s="167">
        <v>0</v>
      </c>
      <c r="Q131" s="167">
        <v>80</v>
      </c>
      <c r="R131" s="167">
        <v>0</v>
      </c>
      <c r="S131" s="167">
        <v>0</v>
      </c>
      <c r="T131" s="167">
        <v>0</v>
      </c>
      <c r="U131" s="49">
        <f t="shared" si="33"/>
        <v>39</v>
      </c>
      <c r="V131" s="167">
        <v>0</v>
      </c>
      <c r="W131" s="167">
        <v>0</v>
      </c>
      <c r="X131" s="167">
        <v>40</v>
      </c>
      <c r="Y131" s="167">
        <v>30</v>
      </c>
      <c r="Z131" s="167">
        <v>30</v>
      </c>
      <c r="AA131" s="23">
        <f t="shared" si="34"/>
        <v>87</v>
      </c>
      <c r="AB131" s="49">
        <f t="shared" si="55"/>
        <v>10.875</v>
      </c>
      <c r="AC131" s="42">
        <f>Development!H122</f>
        <v>0.97227612293995214</v>
      </c>
      <c r="AD131" s="43">
        <f t="shared" si="56"/>
        <v>194455.22458799044</v>
      </c>
      <c r="AE131" s="2">
        <f t="shared" si="57"/>
        <v>0.14356774978273337</v>
      </c>
      <c r="AF131" s="48">
        <f t="shared" si="45"/>
        <v>11.018567749782733</v>
      </c>
      <c r="AG131" s="62">
        <f>Hauling!I123</f>
        <v>4.6048965201465215</v>
      </c>
      <c r="AH131" s="62">
        <f>Hauling!J123</f>
        <v>3.3250036630036632</v>
      </c>
      <c r="AI131" s="62">
        <f>Hauling!K123</f>
        <v>8.8766266543054471</v>
      </c>
      <c r="AJ131" s="66">
        <f t="shared" si="46"/>
        <v>16.370407129120885</v>
      </c>
      <c r="AK131" s="66">
        <f t="shared" si="47"/>
        <v>14.447140915750918</v>
      </c>
      <c r="AL131" s="66">
        <f t="shared" si="48"/>
        <v>31.556407756055869</v>
      </c>
      <c r="AM131" s="152">
        <f t="shared" si="58"/>
        <v>15.793427265109898</v>
      </c>
      <c r="AN131" s="79">
        <f t="shared" si="36"/>
        <v>3.98</v>
      </c>
      <c r="AO131" s="53">
        <f t="shared" si="49"/>
        <v>1.5</v>
      </c>
      <c r="AP131" s="53">
        <f>Silviculture!P135</f>
        <v>1753.6647871366431</v>
      </c>
      <c r="AQ131" s="53">
        <f t="shared" si="59"/>
        <v>2.6391079569507001</v>
      </c>
      <c r="AR131" s="53">
        <f t="shared" si="50"/>
        <v>10</v>
      </c>
      <c r="AS131" s="53">
        <f t="shared" si="51"/>
        <v>1</v>
      </c>
      <c r="AT131" s="48">
        <f t="shared" si="60"/>
        <v>6.3960882377474659</v>
      </c>
    </row>
    <row r="132" spans="1:46" x14ac:dyDescent="0.25">
      <c r="A132" s="18">
        <v>123</v>
      </c>
      <c r="B132" s="19" t="s">
        <v>147</v>
      </c>
      <c r="C132" s="20" t="s">
        <v>172</v>
      </c>
      <c r="D132" s="162">
        <v>1394.7894844157815</v>
      </c>
      <c r="E132" s="163">
        <v>0.6</v>
      </c>
      <c r="F132" s="163">
        <v>0.4</v>
      </c>
      <c r="G132" s="164">
        <v>527.00158736801347</v>
      </c>
      <c r="H132" s="164">
        <v>867.78789704776739</v>
      </c>
      <c r="I132" s="164">
        <v>499238.07387691044</v>
      </c>
      <c r="J132" s="164">
        <v>62679.709253693174</v>
      </c>
      <c r="K132" s="164">
        <v>436558.3646232172</v>
      </c>
      <c r="L132" s="52">
        <f t="shared" si="52"/>
        <v>261935.01877393032</v>
      </c>
      <c r="M132" s="52">
        <f t="shared" si="53"/>
        <v>174623.34584928688</v>
      </c>
      <c r="N132" s="55">
        <f t="shared" si="54"/>
        <v>503.07035406739124</v>
      </c>
      <c r="O132" s="166">
        <v>20</v>
      </c>
      <c r="P132" s="167">
        <v>0</v>
      </c>
      <c r="Q132" s="167">
        <v>70</v>
      </c>
      <c r="R132" s="167">
        <v>0</v>
      </c>
      <c r="S132" s="167">
        <v>0</v>
      </c>
      <c r="T132" s="167">
        <v>10</v>
      </c>
      <c r="U132" s="49">
        <f t="shared" si="33"/>
        <v>47.8</v>
      </c>
      <c r="V132" s="167">
        <v>0</v>
      </c>
      <c r="W132" s="167">
        <v>0</v>
      </c>
      <c r="X132" s="167">
        <v>30</v>
      </c>
      <c r="Y132" s="167">
        <v>30</v>
      </c>
      <c r="Z132" s="167">
        <v>40</v>
      </c>
      <c r="AA132" s="23">
        <f t="shared" si="34"/>
        <v>93</v>
      </c>
      <c r="AB132" s="49">
        <f t="shared" si="55"/>
        <v>11.625</v>
      </c>
      <c r="AC132" s="42">
        <f>Development!H123</f>
        <v>0.92477021203342846</v>
      </c>
      <c r="AD132" s="43">
        <f t="shared" si="56"/>
        <v>92477.02120334284</v>
      </c>
      <c r="AE132" s="2">
        <f t="shared" si="57"/>
        <v>0.21183197642578097</v>
      </c>
      <c r="AF132" s="48">
        <f t="shared" si="45"/>
        <v>11.836831976425781</v>
      </c>
      <c r="AG132" s="62">
        <f>Hauling!I124</f>
        <v>3.1758928571428573</v>
      </c>
      <c r="AH132" s="62">
        <f>Hauling!J124</f>
        <v>1.9473333333333334</v>
      </c>
      <c r="AI132" s="62">
        <f>Hauling!K124</f>
        <v>7.4476229913017837</v>
      </c>
      <c r="AJ132" s="66">
        <f t="shared" si="46"/>
        <v>11.290299107142859</v>
      </c>
      <c r="AK132" s="66">
        <f t="shared" si="47"/>
        <v>8.4611633333333351</v>
      </c>
      <c r="AL132" s="66">
        <f t="shared" si="48"/>
        <v>26.476299734077845</v>
      </c>
      <c r="AM132" s="152">
        <f t="shared" si="58"/>
        <v>10.158644797619051</v>
      </c>
      <c r="AN132" s="79">
        <f t="shared" si="36"/>
        <v>3.98</v>
      </c>
      <c r="AO132" s="53">
        <f t="shared" si="49"/>
        <v>1.5</v>
      </c>
      <c r="AP132" s="53">
        <f>Silviculture!P136</f>
        <v>1910.5911728482545</v>
      </c>
      <c r="AQ132" s="53">
        <f t="shared" si="59"/>
        <v>3.7978607910421847</v>
      </c>
      <c r="AR132" s="53">
        <f t="shared" si="50"/>
        <v>10</v>
      </c>
      <c r="AS132" s="53">
        <f t="shared" si="51"/>
        <v>1</v>
      </c>
      <c r="AT132" s="48">
        <f t="shared" si="60"/>
        <v>6.807467005206961</v>
      </c>
    </row>
    <row r="133" spans="1:46" x14ac:dyDescent="0.25">
      <c r="A133" s="18">
        <v>124</v>
      </c>
      <c r="B133" s="19" t="s">
        <v>148</v>
      </c>
      <c r="C133" s="20" t="s">
        <v>172</v>
      </c>
      <c r="D133" s="162">
        <v>4215.1302074808509</v>
      </c>
      <c r="E133" s="163">
        <v>0.7</v>
      </c>
      <c r="F133" s="163">
        <v>0.30000000000000004</v>
      </c>
      <c r="G133" s="164">
        <v>71.052464473044665</v>
      </c>
      <c r="H133" s="164">
        <v>4144.0777430078051</v>
      </c>
      <c r="I133" s="164">
        <v>2948055.1597622139</v>
      </c>
      <c r="J133" s="164">
        <v>7487.6412669191377</v>
      </c>
      <c r="K133" s="164">
        <v>2940567.5184952957</v>
      </c>
      <c r="L133" s="52">
        <f t="shared" si="52"/>
        <v>2058397.2629467067</v>
      </c>
      <c r="M133" s="52">
        <f t="shared" si="53"/>
        <v>882170.25554858882</v>
      </c>
      <c r="N133" s="55">
        <f t="shared" si="54"/>
        <v>709.58309685595043</v>
      </c>
      <c r="O133" s="166">
        <v>20</v>
      </c>
      <c r="P133" s="167">
        <v>0</v>
      </c>
      <c r="Q133" s="167">
        <v>70</v>
      </c>
      <c r="R133" s="167">
        <v>0</v>
      </c>
      <c r="S133" s="167">
        <v>0</v>
      </c>
      <c r="T133" s="167">
        <v>10</v>
      </c>
      <c r="U133" s="49">
        <f t="shared" si="33"/>
        <v>47.8</v>
      </c>
      <c r="V133" s="167">
        <v>0</v>
      </c>
      <c r="W133" s="167">
        <v>0</v>
      </c>
      <c r="X133" s="167">
        <v>30</v>
      </c>
      <c r="Y133" s="167">
        <v>30</v>
      </c>
      <c r="Z133" s="167">
        <v>40</v>
      </c>
      <c r="AA133" s="23">
        <f t="shared" si="34"/>
        <v>93</v>
      </c>
      <c r="AB133" s="49">
        <f t="shared" si="55"/>
        <v>11.625</v>
      </c>
      <c r="AC133" s="42">
        <f>Development!H124</f>
        <v>0.99287682445260927</v>
      </c>
      <c r="AD133" s="43">
        <f t="shared" si="56"/>
        <v>397150.72978104372</v>
      </c>
      <c r="AE133" s="2">
        <f t="shared" si="57"/>
        <v>0.1350592112859452</v>
      </c>
      <c r="AF133" s="48">
        <f t="shared" si="45"/>
        <v>11.760059211285945</v>
      </c>
      <c r="AG133" s="62">
        <f>Hauling!I125</f>
        <v>3.6525595238095239</v>
      </c>
      <c r="AH133" s="62">
        <f>Hauling!J125</f>
        <v>1.9183333333333332</v>
      </c>
      <c r="AI133" s="62">
        <f>Hauling!K125</f>
        <v>7.9242896579684503</v>
      </c>
      <c r="AJ133" s="66">
        <f t="shared" si="46"/>
        <v>12.984849107142857</v>
      </c>
      <c r="AK133" s="66">
        <f t="shared" si="47"/>
        <v>8.3351583333333341</v>
      </c>
      <c r="AL133" s="66">
        <f t="shared" si="48"/>
        <v>28.170849734077841</v>
      </c>
      <c r="AM133" s="152">
        <f t="shared" si="58"/>
        <v>11.589941874999999</v>
      </c>
      <c r="AN133" s="79">
        <f t="shared" si="36"/>
        <v>3.98</v>
      </c>
      <c r="AO133" s="53">
        <f t="shared" si="49"/>
        <v>1.5</v>
      </c>
      <c r="AP133" s="53">
        <f>Silviculture!P137</f>
        <v>1620.1811654809894</v>
      </c>
      <c r="AQ133" s="53">
        <f t="shared" si="59"/>
        <v>2.2832860205658139</v>
      </c>
      <c r="AR133" s="53">
        <f t="shared" si="50"/>
        <v>10</v>
      </c>
      <c r="AS133" s="53">
        <f t="shared" si="51"/>
        <v>1</v>
      </c>
      <c r="AT133" s="48">
        <f t="shared" si="60"/>
        <v>6.7946629685481401</v>
      </c>
    </row>
    <row r="134" spans="1:46" x14ac:dyDescent="0.25">
      <c r="A134" s="18">
        <v>125</v>
      </c>
      <c r="B134" s="19" t="s">
        <v>149</v>
      </c>
      <c r="C134" s="20" t="s">
        <v>172</v>
      </c>
      <c r="D134" s="162">
        <v>1190.1043336079733</v>
      </c>
      <c r="E134" s="163">
        <v>0.55000000000000004</v>
      </c>
      <c r="F134" s="163">
        <v>0.44999999999999996</v>
      </c>
      <c r="G134" s="164">
        <v>667.66768667914175</v>
      </c>
      <c r="H134" s="164">
        <v>522.43664692883158</v>
      </c>
      <c r="I134" s="164">
        <v>401505.32699670614</v>
      </c>
      <c r="J134" s="164">
        <v>17132.910172334508</v>
      </c>
      <c r="K134" s="164">
        <v>384372.41682437173</v>
      </c>
      <c r="L134" s="52">
        <f t="shared" si="52"/>
        <v>211404.82925340446</v>
      </c>
      <c r="M134" s="52">
        <f t="shared" si="53"/>
        <v>172967.58757096727</v>
      </c>
      <c r="N134" s="55">
        <f t="shared" si="54"/>
        <v>735.73019634806076</v>
      </c>
      <c r="O134" s="166">
        <v>20</v>
      </c>
      <c r="P134" s="167">
        <v>0</v>
      </c>
      <c r="Q134" s="167">
        <v>70</v>
      </c>
      <c r="R134" s="167">
        <v>0</v>
      </c>
      <c r="S134" s="167">
        <v>0</v>
      </c>
      <c r="T134" s="167">
        <v>10</v>
      </c>
      <c r="U134" s="49">
        <f t="shared" si="33"/>
        <v>47.8</v>
      </c>
      <c r="V134" s="167">
        <v>0</v>
      </c>
      <c r="W134" s="167">
        <v>0</v>
      </c>
      <c r="X134" s="167">
        <v>40</v>
      </c>
      <c r="Y134" s="167">
        <v>30</v>
      </c>
      <c r="Z134" s="167">
        <v>30</v>
      </c>
      <c r="AA134" s="23">
        <f t="shared" si="34"/>
        <v>87</v>
      </c>
      <c r="AB134" s="49">
        <f t="shared" si="55"/>
        <v>10.875</v>
      </c>
      <c r="AC134" s="42">
        <f>Development!H125</f>
        <v>0.76004239330796941</v>
      </c>
      <c r="AD134" s="43">
        <f t="shared" si="56"/>
        <v>76004.239330796947</v>
      </c>
      <c r="AE134" s="2">
        <f t="shared" si="57"/>
        <v>0.19773593526489952</v>
      </c>
      <c r="AF134" s="48">
        <f t="shared" si="45"/>
        <v>11.0727359352649</v>
      </c>
      <c r="AG134" s="62">
        <f>Hauling!I126</f>
        <v>3.6906150793650796</v>
      </c>
      <c r="AH134" s="62">
        <f>Hauling!J126</f>
        <v>2.8209444444444443</v>
      </c>
      <c r="AI134" s="62">
        <f>Hauling!K126</f>
        <v>7.9623452135240065</v>
      </c>
      <c r="AJ134" s="66">
        <f t="shared" si="46"/>
        <v>13.120136607142859</v>
      </c>
      <c r="AK134" s="66">
        <f t="shared" si="47"/>
        <v>12.257003611111113</v>
      </c>
      <c r="AL134" s="66">
        <f t="shared" si="48"/>
        <v>28.306137234077845</v>
      </c>
      <c r="AM134" s="152">
        <f t="shared" si="58"/>
        <v>12.731726758928573</v>
      </c>
      <c r="AN134" s="79">
        <f t="shared" si="36"/>
        <v>3.98</v>
      </c>
      <c r="AO134" s="53">
        <f t="shared" si="49"/>
        <v>1.5</v>
      </c>
      <c r="AP134" s="53">
        <f>Silviculture!P138</f>
        <v>2057.69377044475</v>
      </c>
      <c r="AQ134" s="53">
        <f t="shared" si="59"/>
        <v>2.7968048350584378</v>
      </c>
      <c r="AR134" s="53">
        <f t="shared" si="50"/>
        <v>10</v>
      </c>
      <c r="AS134" s="53">
        <f t="shared" si="51"/>
        <v>1</v>
      </c>
      <c r="AT134" s="48">
        <f t="shared" si="60"/>
        <v>6.872101402340153</v>
      </c>
    </row>
    <row r="135" spans="1:46" x14ac:dyDescent="0.25">
      <c r="A135" s="18">
        <v>126</v>
      </c>
      <c r="B135" s="19" t="s">
        <v>150</v>
      </c>
      <c r="C135" s="20" t="s">
        <v>172</v>
      </c>
      <c r="D135" s="162">
        <v>442.62983544098228</v>
      </c>
      <c r="E135" s="163">
        <v>0.6</v>
      </c>
      <c r="F135" s="163">
        <v>0.4</v>
      </c>
      <c r="G135" s="164">
        <v>158.89997838776301</v>
      </c>
      <c r="H135" s="164">
        <v>283.72985705321935</v>
      </c>
      <c r="I135" s="164">
        <v>149316.484490036</v>
      </c>
      <c r="J135" s="164">
        <v>247.44037564499999</v>
      </c>
      <c r="K135" s="164">
        <v>149069.044114391</v>
      </c>
      <c r="L135" s="52">
        <f t="shared" si="52"/>
        <v>89441.4264686346</v>
      </c>
      <c r="M135" s="52">
        <f t="shared" si="53"/>
        <v>59627.6176457564</v>
      </c>
      <c r="N135" s="55">
        <f t="shared" si="54"/>
        <v>525.39075606142512</v>
      </c>
      <c r="O135" s="166">
        <v>20</v>
      </c>
      <c r="P135" s="167">
        <v>0</v>
      </c>
      <c r="Q135" s="167">
        <v>70</v>
      </c>
      <c r="R135" s="167">
        <v>0</v>
      </c>
      <c r="S135" s="167">
        <v>0</v>
      </c>
      <c r="T135" s="167">
        <v>10</v>
      </c>
      <c r="U135" s="49">
        <f t="shared" si="33"/>
        <v>47.8</v>
      </c>
      <c r="V135" s="167">
        <v>0</v>
      </c>
      <c r="W135" s="167">
        <v>0</v>
      </c>
      <c r="X135" s="167">
        <v>40</v>
      </c>
      <c r="Y135" s="167">
        <v>30</v>
      </c>
      <c r="Z135" s="167">
        <v>30</v>
      </c>
      <c r="AA135" s="23">
        <f t="shared" si="34"/>
        <v>87</v>
      </c>
      <c r="AB135" s="49">
        <f t="shared" si="55"/>
        <v>10.875</v>
      </c>
      <c r="AC135" s="42">
        <f>Development!H126</f>
        <v>0.9625346714734434</v>
      </c>
      <c r="AD135" s="43">
        <f t="shared" si="56"/>
        <v>0</v>
      </c>
      <c r="AE135" s="2">
        <f t="shared" si="57"/>
        <v>0</v>
      </c>
      <c r="AF135" s="48">
        <f t="shared" si="45"/>
        <v>10.875</v>
      </c>
      <c r="AG135" s="62">
        <f>Hauling!I127</f>
        <v>3.4039484126984125</v>
      </c>
      <c r="AH135" s="62">
        <f>Hauling!J127</f>
        <v>3.5259444444444443</v>
      </c>
      <c r="AI135" s="62">
        <f>Hauling!K127</f>
        <v>7.6756785468573394</v>
      </c>
      <c r="AJ135" s="66">
        <f t="shared" si="46"/>
        <v>12.101036607142857</v>
      </c>
      <c r="AK135" s="66">
        <f t="shared" si="47"/>
        <v>15.320228611111114</v>
      </c>
      <c r="AL135" s="66">
        <f t="shared" si="48"/>
        <v>27.287037234077843</v>
      </c>
      <c r="AM135" s="152">
        <f t="shared" si="58"/>
        <v>13.38871340873016</v>
      </c>
      <c r="AN135" s="79">
        <f t="shared" si="36"/>
        <v>3.98</v>
      </c>
      <c r="AO135" s="53">
        <f t="shared" si="49"/>
        <v>1.5</v>
      </c>
      <c r="AP135" s="53">
        <f>Silviculture!P139</f>
        <v>701.79972244361397</v>
      </c>
      <c r="AQ135" s="53">
        <f t="shared" si="59"/>
        <v>1.3357671682399459</v>
      </c>
      <c r="AR135" s="53">
        <f t="shared" si="50"/>
        <v>10</v>
      </c>
      <c r="AS135" s="53">
        <f t="shared" si="51"/>
        <v>1</v>
      </c>
      <c r="AT135" s="48">
        <f t="shared" si="60"/>
        <v>6.7919584461576079</v>
      </c>
    </row>
    <row r="136" spans="1:46" x14ac:dyDescent="0.25">
      <c r="A136" s="18">
        <v>127</v>
      </c>
      <c r="B136" s="19" t="s">
        <v>151</v>
      </c>
      <c r="C136" s="20" t="s">
        <v>173</v>
      </c>
      <c r="D136" s="162">
        <v>4261.673929337273</v>
      </c>
      <c r="E136" s="163">
        <v>0.6</v>
      </c>
      <c r="F136" s="163">
        <v>0.4</v>
      </c>
      <c r="G136" s="164">
        <v>2485.9616766254508</v>
      </c>
      <c r="H136" s="164">
        <v>1775.7122527118199</v>
      </c>
      <c r="I136" s="164">
        <v>624295.83672259934</v>
      </c>
      <c r="J136" s="164">
        <v>16188.419342071071</v>
      </c>
      <c r="K136" s="164">
        <v>608107.41738052806</v>
      </c>
      <c r="L136" s="52">
        <f t="shared" si="52"/>
        <v>364864.45042831684</v>
      </c>
      <c r="M136" s="52">
        <f t="shared" si="53"/>
        <v>243242.96695221122</v>
      </c>
      <c r="N136" s="55">
        <f t="shared" si="54"/>
        <v>342.45831015235876</v>
      </c>
      <c r="O136" s="166">
        <v>90</v>
      </c>
      <c r="P136" s="167">
        <v>0</v>
      </c>
      <c r="Q136" s="167">
        <v>10</v>
      </c>
      <c r="R136" s="167">
        <v>0</v>
      </c>
      <c r="S136" s="167">
        <v>0</v>
      </c>
      <c r="T136" s="167">
        <v>0</v>
      </c>
      <c r="U136" s="49">
        <f t="shared" si="33"/>
        <v>28.5</v>
      </c>
      <c r="V136" s="167">
        <v>10</v>
      </c>
      <c r="W136" s="167">
        <v>30</v>
      </c>
      <c r="X136" s="167">
        <v>40</v>
      </c>
      <c r="Y136" s="167">
        <v>20</v>
      </c>
      <c r="Z136" s="167">
        <v>0</v>
      </c>
      <c r="AA136" s="23">
        <f t="shared" si="34"/>
        <v>56</v>
      </c>
      <c r="AB136" s="49">
        <f t="shared" si="55"/>
        <v>7</v>
      </c>
      <c r="AC136" s="42">
        <f>Development!H127</f>
        <v>0.72263431440071735</v>
      </c>
      <c r="AD136" s="43">
        <f t="shared" si="56"/>
        <v>289053.72576028696</v>
      </c>
      <c r="AE136" s="2">
        <f t="shared" si="57"/>
        <v>0.47533333338608053</v>
      </c>
      <c r="AF136" s="48">
        <f t="shared" si="45"/>
        <v>7.4753333333860805</v>
      </c>
      <c r="AG136" s="62">
        <f>Hauling!I128</f>
        <v>4.9475315561631339</v>
      </c>
      <c r="AH136" s="62">
        <f>Hauling!J128</f>
        <v>7.7984185965393396</v>
      </c>
      <c r="AI136" s="62">
        <f>Hauling!K128</f>
        <v>9.2192616903220603</v>
      </c>
      <c r="AJ136" s="66">
        <f t="shared" si="46"/>
        <v>17.588474682159944</v>
      </c>
      <c r="AK136" s="66">
        <f t="shared" si="47"/>
        <v>33.884128801963435</v>
      </c>
      <c r="AL136" s="66">
        <f t="shared" si="48"/>
        <v>32.774475309094925</v>
      </c>
      <c r="AM136" s="152">
        <f t="shared" si="58"/>
        <v>24.10673633008134</v>
      </c>
      <c r="AN136" s="79">
        <f t="shared" si="36"/>
        <v>3.98</v>
      </c>
      <c r="AO136" s="53">
        <f t="shared" si="49"/>
        <v>1.5</v>
      </c>
      <c r="AP136" s="53">
        <f>Silviculture!P140</f>
        <v>728.38162160077252</v>
      </c>
      <c r="AQ136" s="53">
        <f t="shared" si="59"/>
        <v>2.126920562321053</v>
      </c>
      <c r="AR136" s="53">
        <f t="shared" si="50"/>
        <v>10</v>
      </c>
      <c r="AS136" s="53">
        <f t="shared" si="51"/>
        <v>1</v>
      </c>
      <c r="AT136" s="48">
        <f t="shared" si="60"/>
        <v>5.8967192180630787</v>
      </c>
    </row>
    <row r="137" spans="1:46" x14ac:dyDescent="0.25">
      <c r="A137" s="18">
        <v>128</v>
      </c>
      <c r="B137" s="19" t="s">
        <v>152</v>
      </c>
      <c r="C137" s="20" t="s">
        <v>173</v>
      </c>
      <c r="D137" s="162">
        <v>1570.1867780624009</v>
      </c>
      <c r="E137" s="163">
        <v>0.6</v>
      </c>
      <c r="F137" s="163">
        <v>0.4</v>
      </c>
      <c r="G137" s="164">
        <v>215.23078238814429</v>
      </c>
      <c r="H137" s="164">
        <v>1354.9559956742564</v>
      </c>
      <c r="I137" s="164">
        <v>634655.79935717199</v>
      </c>
      <c r="J137" s="164">
        <v>0</v>
      </c>
      <c r="K137" s="164">
        <v>634655.79935717199</v>
      </c>
      <c r="L137" s="52">
        <f t="shared" si="52"/>
        <v>380793.47961430316</v>
      </c>
      <c r="M137" s="52">
        <f t="shared" si="53"/>
        <v>253862.3197428688</v>
      </c>
      <c r="N137" s="55">
        <f t="shared" si="54"/>
        <v>468.39587513050787</v>
      </c>
      <c r="O137" s="166">
        <v>20</v>
      </c>
      <c r="P137" s="167">
        <v>0</v>
      </c>
      <c r="Q137" s="167">
        <v>80</v>
      </c>
      <c r="R137" s="167">
        <v>0</v>
      </c>
      <c r="S137" s="167">
        <v>0</v>
      </c>
      <c r="T137" s="167">
        <v>0</v>
      </c>
      <c r="U137" s="49">
        <f t="shared" si="33"/>
        <v>39</v>
      </c>
      <c r="V137" s="167">
        <v>0</v>
      </c>
      <c r="W137" s="167">
        <v>80</v>
      </c>
      <c r="X137" s="167">
        <v>0</v>
      </c>
      <c r="Y137" s="167">
        <v>20</v>
      </c>
      <c r="Z137" s="167">
        <v>0</v>
      </c>
      <c r="AA137" s="23">
        <f t="shared" si="34"/>
        <v>50</v>
      </c>
      <c r="AB137" s="49">
        <f t="shared" si="55"/>
        <v>6.25</v>
      </c>
      <c r="AC137" s="42">
        <f>Development!H128</f>
        <v>0.94685698634758331</v>
      </c>
      <c r="AD137" s="43">
        <f t="shared" si="56"/>
        <v>189371.39726951666</v>
      </c>
      <c r="AE137" s="2">
        <f t="shared" si="57"/>
        <v>0.29838441161544021</v>
      </c>
      <c r="AF137" s="48">
        <f t="shared" si="45"/>
        <v>6.5483844116154399</v>
      </c>
      <c r="AG137" s="62">
        <f>Hauling!I129</f>
        <v>4.9475315561631339</v>
      </c>
      <c r="AH137" s="62">
        <f>Hauling!J129</f>
        <v>7.7984185965393396</v>
      </c>
      <c r="AI137" s="62">
        <f>Hauling!K129</f>
        <v>9.2192616903220603</v>
      </c>
      <c r="AJ137" s="66">
        <f t="shared" si="46"/>
        <v>17.588474682159944</v>
      </c>
      <c r="AK137" s="66">
        <f t="shared" si="47"/>
        <v>33.884128801963435</v>
      </c>
      <c r="AL137" s="66">
        <f t="shared" si="48"/>
        <v>32.774475309094925</v>
      </c>
      <c r="AM137" s="152">
        <f t="shared" si="58"/>
        <v>24.10673633008134</v>
      </c>
      <c r="AN137" s="79">
        <f t="shared" si="36"/>
        <v>3.98</v>
      </c>
      <c r="AO137" s="53">
        <f t="shared" si="49"/>
        <v>1.5</v>
      </c>
      <c r="AP137" s="53">
        <f>Silviculture!P141</f>
        <v>714.58880874338161</v>
      </c>
      <c r="AQ137" s="53">
        <f t="shared" si="59"/>
        <v>1.5256086713920733</v>
      </c>
      <c r="AR137" s="53">
        <f t="shared" si="50"/>
        <v>10</v>
      </c>
      <c r="AS137" s="53">
        <f t="shared" si="51"/>
        <v>1</v>
      </c>
      <c r="AT137" s="48">
        <f t="shared" si="60"/>
        <v>6.6144583530471088</v>
      </c>
    </row>
    <row r="138" spans="1:46" x14ac:dyDescent="0.25">
      <c r="A138" s="18">
        <v>129</v>
      </c>
      <c r="B138" s="19" t="s">
        <v>153</v>
      </c>
      <c r="C138" s="20" t="s">
        <v>172</v>
      </c>
      <c r="D138" s="162">
        <v>1908.1631609422004</v>
      </c>
      <c r="E138" s="163">
        <v>0.6</v>
      </c>
      <c r="F138" s="163">
        <v>0.4</v>
      </c>
      <c r="G138" s="164">
        <v>1188.780458046873</v>
      </c>
      <c r="H138" s="164">
        <v>719.38270289532738</v>
      </c>
      <c r="I138" s="164">
        <v>636144.76742164849</v>
      </c>
      <c r="J138" s="164">
        <v>145690.926713995</v>
      </c>
      <c r="K138" s="164">
        <v>490453.84070765314</v>
      </c>
      <c r="L138" s="52">
        <f t="shared" si="52"/>
        <v>294272.30442459189</v>
      </c>
      <c r="M138" s="52">
        <f t="shared" si="53"/>
        <v>196181.53628306126</v>
      </c>
      <c r="N138" s="55">
        <f t="shared" si="54"/>
        <v>681.77041056687153</v>
      </c>
      <c r="O138" s="166">
        <v>50</v>
      </c>
      <c r="P138" s="167">
        <v>0</v>
      </c>
      <c r="Q138" s="167">
        <v>40</v>
      </c>
      <c r="R138" s="167">
        <v>0</v>
      </c>
      <c r="S138" s="167">
        <v>0</v>
      </c>
      <c r="T138" s="167">
        <v>10</v>
      </c>
      <c r="U138" s="49">
        <f t="shared" ref="U138:U139" si="61">(O138/100*$U$8)+(P138/100*$U$7)+(Q138/100*$U$6)+(R138/100*$U$5)+(S138/100*$U$4+(T138/100*$U$3))</f>
        <v>43.3</v>
      </c>
      <c r="V138" s="167">
        <v>20</v>
      </c>
      <c r="W138" s="167">
        <v>30</v>
      </c>
      <c r="X138" s="167">
        <v>40</v>
      </c>
      <c r="Y138" s="167">
        <v>10</v>
      </c>
      <c r="Z138" s="167">
        <v>0</v>
      </c>
      <c r="AA138" s="23">
        <f t="shared" ref="AA138:AA139" si="62">(V138/100*$AA$8)+(W138/100*$AA$7)+(X138/100*$AA$6)+(Y138/100*$AA$5+(Z138/100*$AA$4))</f>
        <v>49</v>
      </c>
      <c r="AB138" s="49">
        <f t="shared" si="55"/>
        <v>6.125</v>
      </c>
      <c r="AC138" s="42">
        <f>Development!H129</f>
        <v>0.83405503116592561</v>
      </c>
      <c r="AD138" s="43">
        <f t="shared" si="56"/>
        <v>166811.00623318512</v>
      </c>
      <c r="AE138" s="2">
        <f t="shared" si="57"/>
        <v>0.34011560801012636</v>
      </c>
      <c r="AF138" s="48">
        <f t="shared" si="45"/>
        <v>6.4651156080101266</v>
      </c>
      <c r="AG138" s="62">
        <f>Hauling!I130</f>
        <v>3.2554722222222221</v>
      </c>
      <c r="AH138" s="62">
        <f>Hauling!J130</f>
        <v>3.3774682539682539</v>
      </c>
      <c r="AI138" s="62">
        <f>Hauling!K130</f>
        <v>7.5272023563811485</v>
      </c>
      <c r="AJ138" s="66">
        <f t="shared" si="46"/>
        <v>11.573203750000001</v>
      </c>
      <c r="AK138" s="66">
        <f t="shared" si="47"/>
        <v>14.675099563492065</v>
      </c>
      <c r="AL138" s="66">
        <f t="shared" si="48"/>
        <v>26.759204376934985</v>
      </c>
      <c r="AM138" s="152">
        <f t="shared" si="58"/>
        <v>12.813962075396827</v>
      </c>
      <c r="AN138" s="79">
        <f t="shared" si="36"/>
        <v>3.98</v>
      </c>
      <c r="AO138" s="53">
        <f t="shared" si="49"/>
        <v>1.5</v>
      </c>
      <c r="AP138" s="53">
        <f>Silviculture!P142</f>
        <v>630.97589822044722</v>
      </c>
      <c r="AQ138" s="53">
        <f t="shared" si="59"/>
        <v>0.92549616181759753</v>
      </c>
      <c r="AR138" s="53">
        <f t="shared" si="50"/>
        <v>10</v>
      </c>
      <c r="AS138" s="53">
        <f t="shared" si="51"/>
        <v>1</v>
      </c>
      <c r="AT138" s="48">
        <f t="shared" si="60"/>
        <v>6.0003659076179634</v>
      </c>
    </row>
    <row r="139" spans="1:46" x14ac:dyDescent="0.25">
      <c r="A139" s="18">
        <v>130</v>
      </c>
      <c r="B139" s="19" t="s">
        <v>154</v>
      </c>
      <c r="C139" s="20" t="s">
        <v>172</v>
      </c>
      <c r="D139" s="162">
        <v>3125.288773050625</v>
      </c>
      <c r="E139" s="163">
        <v>0.65</v>
      </c>
      <c r="F139" s="163">
        <v>0.35</v>
      </c>
      <c r="G139" s="164">
        <v>2139.7296134576018</v>
      </c>
      <c r="H139" s="164">
        <v>985.55915959302297</v>
      </c>
      <c r="I139" s="164">
        <v>687305.26082898723</v>
      </c>
      <c r="J139" s="164">
        <v>177586.56690169626</v>
      </c>
      <c r="K139" s="164">
        <v>509718.69392729091</v>
      </c>
      <c r="L139" s="52">
        <f t="shared" si="52"/>
        <v>331317.15105273912</v>
      </c>
      <c r="M139" s="52">
        <f t="shared" si="53"/>
        <v>178401.54287455181</v>
      </c>
      <c r="N139" s="55">
        <f t="shared" si="54"/>
        <v>517.18731338032944</v>
      </c>
      <c r="O139" s="166">
        <v>80</v>
      </c>
      <c r="P139" s="167">
        <v>0</v>
      </c>
      <c r="Q139" s="167">
        <v>20</v>
      </c>
      <c r="R139" s="167">
        <v>0</v>
      </c>
      <c r="S139" s="167">
        <v>0</v>
      </c>
      <c r="T139" s="167">
        <v>0</v>
      </c>
      <c r="U139" s="49">
        <f t="shared" si="61"/>
        <v>30</v>
      </c>
      <c r="V139" s="167">
        <v>20</v>
      </c>
      <c r="W139" s="167">
        <v>40</v>
      </c>
      <c r="X139" s="167">
        <v>40</v>
      </c>
      <c r="Y139" s="167">
        <v>0</v>
      </c>
      <c r="Z139" s="167">
        <v>0</v>
      </c>
      <c r="AA139" s="23">
        <f t="shared" si="62"/>
        <v>44</v>
      </c>
      <c r="AB139" s="49">
        <f t="shared" si="55"/>
        <v>5.5</v>
      </c>
      <c r="AC139" s="42">
        <f>Development!H130</f>
        <v>0.5974310504580107</v>
      </c>
      <c r="AD139" s="43">
        <f t="shared" si="56"/>
        <v>179229.3151374032</v>
      </c>
      <c r="AE139" s="2">
        <f t="shared" si="57"/>
        <v>0.3516239786233335</v>
      </c>
      <c r="AF139" s="48">
        <f t="shared" si="45"/>
        <v>5.8516239786233335</v>
      </c>
      <c r="AG139" s="62">
        <f>Hauling!I131</f>
        <v>2.3725555555555555</v>
      </c>
      <c r="AH139" s="62">
        <f>Hauling!J131</f>
        <v>4.4193373015873023</v>
      </c>
      <c r="AI139" s="62">
        <f>Hauling!K131</f>
        <v>6.644285689714482</v>
      </c>
      <c r="AJ139" s="66">
        <f t="shared" si="46"/>
        <v>8.4344350000000006</v>
      </c>
      <c r="AK139" s="66">
        <f t="shared" si="47"/>
        <v>19.20202057539683</v>
      </c>
      <c r="AL139" s="66">
        <f t="shared" si="48"/>
        <v>23.620435626934984</v>
      </c>
      <c r="AM139" s="152">
        <f t="shared" si="58"/>
        <v>12.203089951388892</v>
      </c>
      <c r="AN139" s="79">
        <f t="shared" ref="AN139" si="63">AM$9</f>
        <v>3.98</v>
      </c>
      <c r="AO139" s="53">
        <f t="shared" si="49"/>
        <v>1.5</v>
      </c>
      <c r="AP139" s="53">
        <f>Silviculture!P143</f>
        <v>438.94030926583144</v>
      </c>
      <c r="AQ139" s="53">
        <f t="shared" si="59"/>
        <v>0.84870664440108434</v>
      </c>
      <c r="AR139" s="53">
        <f t="shared" si="50"/>
        <v>10</v>
      </c>
      <c r="AS139" s="53">
        <f t="shared" si="51"/>
        <v>1</v>
      </c>
      <c r="AT139" s="48">
        <f t="shared" si="60"/>
        <v>4.8322736459530651</v>
      </c>
    </row>
    <row r="140" spans="1:46" x14ac:dyDescent="0.25">
      <c r="A140" s="18"/>
      <c r="B140" s="19"/>
      <c r="C140" s="20"/>
      <c r="D140" s="151">
        <f>SUM(D12:D139)</f>
        <v>509041.17142407229</v>
      </c>
      <c r="E140" s="20"/>
      <c r="F140" s="20"/>
      <c r="G140" s="20"/>
      <c r="H140" s="20"/>
      <c r="I140" s="20"/>
      <c r="J140" s="20"/>
      <c r="K140" s="20"/>
      <c r="L140" s="150">
        <f>SUM(L12:L139)</f>
        <v>81466176.976420745</v>
      </c>
      <c r="M140" s="150">
        <f>SUM(M12:M139)</f>
        <v>53681891.159038685</v>
      </c>
      <c r="N140" s="20"/>
      <c r="O140" s="21"/>
      <c r="P140" s="22"/>
      <c r="Q140" s="22"/>
      <c r="R140" s="22"/>
      <c r="S140" s="22"/>
      <c r="T140" s="22"/>
      <c r="U140" s="49"/>
      <c r="V140" s="22"/>
      <c r="W140" s="22"/>
      <c r="X140" s="22"/>
      <c r="Y140" s="22"/>
      <c r="Z140" s="22"/>
      <c r="AA140" s="23"/>
      <c r="AB140" s="49"/>
      <c r="AC140" s="23"/>
      <c r="AD140" s="16"/>
      <c r="AE140" s="16"/>
      <c r="AF140" s="51"/>
      <c r="AG140" s="16"/>
      <c r="AH140" s="16"/>
      <c r="AI140" s="16"/>
      <c r="AJ140" s="16"/>
      <c r="AK140" s="16"/>
      <c r="AL140" s="16"/>
      <c r="AM140" s="51"/>
      <c r="AN140" s="80"/>
      <c r="AO140" s="51"/>
      <c r="AP140" s="53"/>
      <c r="AQ140" s="51"/>
      <c r="AR140" s="51"/>
      <c r="AS140" s="51"/>
      <c r="AT140" s="51"/>
    </row>
    <row r="141" spans="1:46" x14ac:dyDescent="0.25">
      <c r="A141" s="13"/>
      <c r="B141" s="14"/>
      <c r="C141" s="14"/>
      <c r="D141" s="10"/>
      <c r="E141" s="14"/>
      <c r="F141" s="14"/>
      <c r="G141" s="14"/>
      <c r="H141" s="14"/>
      <c r="I141" s="14"/>
      <c r="J141" s="14"/>
      <c r="K141" s="14"/>
      <c r="L141" s="94"/>
      <c r="M141" s="94"/>
      <c r="N141" s="14"/>
      <c r="O141" s="8"/>
      <c r="P141" s="8"/>
      <c r="Q141" s="8"/>
      <c r="R141" s="8"/>
      <c r="S141" s="8"/>
      <c r="T141" s="8"/>
      <c r="U141" s="8"/>
      <c r="V141" s="8"/>
      <c r="AC141" s="10"/>
    </row>
    <row r="142" spans="1:46" x14ac:dyDescent="0.25">
      <c r="A142" s="13"/>
      <c r="B142" s="14"/>
      <c r="C142" s="14"/>
      <c r="D142" s="10"/>
      <c r="E142" s="14"/>
      <c r="F142" s="14"/>
      <c r="G142" s="14"/>
      <c r="H142" s="14"/>
      <c r="I142" s="14"/>
      <c r="J142" s="14"/>
      <c r="K142" s="14"/>
      <c r="L142" s="14"/>
      <c r="M142" s="94">
        <f>M140+L140</f>
        <v>135148068.13545942</v>
      </c>
      <c r="N142" s="14"/>
      <c r="O142" s="8"/>
      <c r="P142" s="8"/>
      <c r="Q142" s="8"/>
      <c r="R142" s="8"/>
      <c r="S142" s="8"/>
      <c r="T142" s="8"/>
      <c r="U142" s="8"/>
      <c r="V142" s="8"/>
      <c r="AC142" s="10"/>
    </row>
  </sheetData>
  <sheetProtection algorithmName="SHA-512" hashValue="MlZT05hUrBlYl09Jvub7J4/FlBzWb/SdNd+oDCSjqMrr0kMARCNsdkjgseM/4U3bmhl07a40UuHzS3nN9wZrgA==" saltValue="LqhVn3HISY+VJBGy9oG+6A==" spinCount="100000" sheet="1" objects="1" scenarios="1"/>
  <mergeCells count="5">
    <mergeCell ref="AG2:AM2"/>
    <mergeCell ref="V2:AF2"/>
    <mergeCell ref="O2:U2"/>
    <mergeCell ref="AO2:AP2"/>
    <mergeCell ref="D2:N2"/>
  </mergeCells>
  <pageMargins left="0.70866141732283472" right="0.70866141732283472" top="0.74803149606299213" bottom="0.74803149606299213" header="0.31496062992125984" footer="0.31496062992125984"/>
  <pageSetup paperSize="17" scale="3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36"/>
  <sheetViews>
    <sheetView workbookViewId="0"/>
  </sheetViews>
  <sheetFormatPr defaultRowHeight="15" x14ac:dyDescent="0.25"/>
  <cols>
    <col min="1" max="5" width="12.7109375" customWidth="1"/>
    <col min="8" max="8" width="23.85546875" bestFit="1" customWidth="1"/>
    <col min="9" max="9" width="10.5703125" bestFit="1" customWidth="1"/>
    <col min="10" max="10" width="9.5703125" bestFit="1" customWidth="1"/>
  </cols>
  <sheetData>
    <row r="1" spans="1:13" ht="18.75" x14ac:dyDescent="0.3">
      <c r="A1" s="153" t="s">
        <v>208</v>
      </c>
      <c r="D1" s="73" t="s">
        <v>250</v>
      </c>
      <c r="E1" s="175">
        <v>4.2717301341589264</v>
      </c>
      <c r="G1" s="3" t="s">
        <v>244</v>
      </c>
    </row>
    <row r="2" spans="1:13" x14ac:dyDescent="0.25">
      <c r="B2" s="3" t="s">
        <v>229</v>
      </c>
    </row>
    <row r="3" spans="1:13" x14ac:dyDescent="0.25">
      <c r="A3" s="44" t="s">
        <v>230</v>
      </c>
      <c r="B3" s="44" t="s">
        <v>231</v>
      </c>
      <c r="C3" s="44" t="s">
        <v>232</v>
      </c>
      <c r="D3" s="44" t="s">
        <v>233</v>
      </c>
      <c r="E3" s="44" t="s">
        <v>245</v>
      </c>
      <c r="G3" s="32" t="s">
        <v>25</v>
      </c>
      <c r="H3" s="32" t="s">
        <v>26</v>
      </c>
      <c r="I3" s="32" t="s">
        <v>237</v>
      </c>
      <c r="J3" s="32" t="s">
        <v>238</v>
      </c>
      <c r="K3" s="32" t="s">
        <v>239</v>
      </c>
    </row>
    <row r="4" spans="1:13" x14ac:dyDescent="0.25">
      <c r="A4" s="18">
        <v>3</v>
      </c>
      <c r="B4" s="174">
        <v>6.2233849206349214</v>
      </c>
      <c r="C4" s="174">
        <v>4.5979365079365078</v>
      </c>
      <c r="D4" s="174"/>
      <c r="E4" s="174"/>
      <c r="G4" s="18">
        <f>'Phase cost, On-truck'!A12</f>
        <v>3</v>
      </c>
      <c r="H4" s="18" t="str">
        <f>'Phase cost, On-truck'!B12</f>
        <v>Clore River Upper</v>
      </c>
      <c r="I4" s="61">
        <f t="shared" ref="I4:I67" si="0">C4</f>
        <v>4.5979365079365078</v>
      </c>
      <c r="J4" s="61">
        <f>B4</f>
        <v>6.2233849206349214</v>
      </c>
      <c r="K4" s="61">
        <f>IF(E4="",I4+E$1,E4)</f>
        <v>8.8696666420954351</v>
      </c>
      <c r="L4" s="9"/>
      <c r="M4" s="9"/>
    </row>
    <row r="5" spans="1:13" x14ac:dyDescent="0.25">
      <c r="A5" s="18">
        <v>4</v>
      </c>
      <c r="B5" s="174"/>
      <c r="C5" s="174">
        <v>5.9673016553449987</v>
      </c>
      <c r="D5" s="174">
        <v>4.8192088063295504</v>
      </c>
      <c r="E5" s="174"/>
      <c r="G5" s="18">
        <f>'Phase cost, On-truck'!A13</f>
        <v>4</v>
      </c>
      <c r="H5" s="18" t="str">
        <f>'Phase cost, On-truck'!B13</f>
        <v>Derrick Creek</v>
      </c>
      <c r="I5" s="61">
        <f t="shared" si="0"/>
        <v>5.9673016553449987</v>
      </c>
      <c r="J5" s="61">
        <f t="shared" ref="J5:J11" si="1">D5</f>
        <v>4.8192088063295504</v>
      </c>
      <c r="K5" s="61">
        <f t="shared" ref="K5:K68" si="2">IF(E5="",I5+E$1,E5)</f>
        <v>10.239031789503926</v>
      </c>
      <c r="L5" s="9"/>
      <c r="M5" s="9"/>
    </row>
    <row r="6" spans="1:13" x14ac:dyDescent="0.25">
      <c r="A6" s="18">
        <v>5</v>
      </c>
      <c r="B6" s="174"/>
      <c r="C6" s="174">
        <v>5.8268866226652598</v>
      </c>
      <c r="D6" s="174">
        <v>5.0539571723426224</v>
      </c>
      <c r="E6" s="174"/>
      <c r="G6" s="18">
        <f>'Phase cost, On-truck'!A14</f>
        <v>5</v>
      </c>
      <c r="H6" s="18" t="str">
        <f>'Phase cost, On-truck'!B14</f>
        <v>Cranberry Junction</v>
      </c>
      <c r="I6" s="61">
        <f t="shared" si="0"/>
        <v>5.8268866226652598</v>
      </c>
      <c r="J6" s="61">
        <f t="shared" si="1"/>
        <v>5.0539571723426224</v>
      </c>
      <c r="K6" s="61">
        <f t="shared" si="2"/>
        <v>10.098616756824185</v>
      </c>
      <c r="L6" s="9"/>
      <c r="M6" s="9"/>
    </row>
    <row r="7" spans="1:13" x14ac:dyDescent="0.25">
      <c r="A7" s="18">
        <v>6</v>
      </c>
      <c r="B7" s="174"/>
      <c r="C7" s="174">
        <v>6.4741938122077443</v>
      </c>
      <c r="D7" s="174">
        <v>5.4733689370485044</v>
      </c>
      <c r="E7" s="174"/>
      <c r="G7" s="18">
        <f>'Phase cost, On-truck'!A15</f>
        <v>6</v>
      </c>
      <c r="H7" s="18" t="str">
        <f>'Phase cost, On-truck'!B15</f>
        <v>Ginmiltkun Creek</v>
      </c>
      <c r="I7" s="61">
        <f t="shared" si="0"/>
        <v>6.4741938122077443</v>
      </c>
      <c r="J7" s="61">
        <f t="shared" si="1"/>
        <v>5.4733689370485044</v>
      </c>
      <c r="K7" s="61">
        <f t="shared" si="2"/>
        <v>10.74592394636667</v>
      </c>
      <c r="L7" s="9"/>
      <c r="M7" s="9"/>
    </row>
    <row r="8" spans="1:13" x14ac:dyDescent="0.25">
      <c r="A8" s="18">
        <v>7</v>
      </c>
      <c r="B8" s="174"/>
      <c r="C8" s="174">
        <v>6.039887001887001</v>
      </c>
      <c r="D8" s="174">
        <v>6.755630841810409</v>
      </c>
      <c r="E8" s="174"/>
      <c r="G8" s="18">
        <f>'Phase cost, On-truck'!A16</f>
        <v>7</v>
      </c>
      <c r="H8" s="18" t="str">
        <f>'Phase cost, On-truck'!B16</f>
        <v>Kiteen River East</v>
      </c>
      <c r="I8" s="61">
        <f t="shared" si="0"/>
        <v>6.039887001887001</v>
      </c>
      <c r="J8" s="61">
        <f t="shared" si="1"/>
        <v>6.755630841810409</v>
      </c>
      <c r="K8" s="61">
        <f t="shared" si="2"/>
        <v>10.311617136045928</v>
      </c>
      <c r="L8" s="9"/>
      <c r="M8" s="9"/>
    </row>
    <row r="9" spans="1:13" x14ac:dyDescent="0.25">
      <c r="A9" s="18">
        <v>8</v>
      </c>
      <c r="B9" s="174"/>
      <c r="C9" s="174">
        <v>5.3880532893319266</v>
      </c>
      <c r="D9" s="174">
        <v>5.5461695906432746</v>
      </c>
      <c r="E9" s="174"/>
      <c r="G9" s="18">
        <f>'Phase cost, On-truck'!A17</f>
        <v>8</v>
      </c>
      <c r="H9" s="18" t="str">
        <f>'Phase cost, On-truck'!B17</f>
        <v>Cranberry River Lower</v>
      </c>
      <c r="I9" s="61">
        <f t="shared" si="0"/>
        <v>5.3880532893319266</v>
      </c>
      <c r="J9" s="61">
        <f t="shared" si="1"/>
        <v>5.5461695906432746</v>
      </c>
      <c r="K9" s="61">
        <f t="shared" si="2"/>
        <v>9.6597834234908539</v>
      </c>
      <c r="L9" s="9"/>
      <c r="M9" s="9"/>
    </row>
    <row r="10" spans="1:13" x14ac:dyDescent="0.25">
      <c r="A10" s="18">
        <v>9</v>
      </c>
      <c r="B10" s="174"/>
      <c r="C10" s="174">
        <v>5.2185663612273512</v>
      </c>
      <c r="D10" s="174">
        <v>6.0446565187478489</v>
      </c>
      <c r="E10" s="174"/>
      <c r="G10" s="18">
        <f>'Phase cost, On-truck'!A18</f>
        <v>9</v>
      </c>
      <c r="H10" s="18" t="str">
        <f>'Phase cost, On-truck'!B18</f>
        <v>Cranberry River Upper</v>
      </c>
      <c r="I10" s="61">
        <f t="shared" si="0"/>
        <v>5.2185663612273512</v>
      </c>
      <c r="J10" s="61">
        <f t="shared" si="1"/>
        <v>6.0446565187478489</v>
      </c>
      <c r="K10" s="61">
        <f t="shared" si="2"/>
        <v>9.4902964953862785</v>
      </c>
      <c r="L10" s="9"/>
      <c r="M10" s="9"/>
    </row>
    <row r="11" spans="1:13" x14ac:dyDescent="0.25">
      <c r="A11" s="18">
        <v>10</v>
      </c>
      <c r="B11" s="174"/>
      <c r="C11" s="174">
        <v>4.2078474069789857</v>
      </c>
      <c r="D11" s="174">
        <v>6.5620421396628821</v>
      </c>
      <c r="E11" s="174"/>
      <c r="G11" s="18">
        <f>'Phase cost, On-truck'!A19</f>
        <v>10</v>
      </c>
      <c r="H11" s="18" t="str">
        <f>'Phase cost, On-truck'!B19</f>
        <v>Moonlit Creek</v>
      </c>
      <c r="I11" s="61">
        <f t="shared" si="0"/>
        <v>4.2078474069789857</v>
      </c>
      <c r="J11" s="61">
        <f t="shared" si="1"/>
        <v>6.5620421396628821</v>
      </c>
      <c r="K11" s="61">
        <f t="shared" si="2"/>
        <v>8.4795775411379122</v>
      </c>
      <c r="L11" s="9"/>
      <c r="M11" s="9"/>
    </row>
    <row r="12" spans="1:13" x14ac:dyDescent="0.25">
      <c r="A12" s="18">
        <v>11</v>
      </c>
      <c r="B12" s="174"/>
      <c r="C12" s="174">
        <v>4.319625541125542</v>
      </c>
      <c r="D12" s="174">
        <v>7.170512581501745</v>
      </c>
      <c r="E12" s="174"/>
      <c r="G12" s="18">
        <f>'Phase cost, On-truck'!A20</f>
        <v>11</v>
      </c>
      <c r="H12" s="18" t="str">
        <f>'Phase cost, On-truck'!B20</f>
        <v>Juniper Creek</v>
      </c>
      <c r="I12" s="61">
        <f t="shared" si="0"/>
        <v>4.319625541125542</v>
      </c>
      <c r="J12" s="61">
        <f t="shared" ref="J12:J24" si="3">D12</f>
        <v>7.170512581501745</v>
      </c>
      <c r="K12" s="61">
        <f t="shared" si="2"/>
        <v>8.5913556752844684</v>
      </c>
      <c r="L12" s="9"/>
      <c r="M12" s="9"/>
    </row>
    <row r="13" spans="1:13" x14ac:dyDescent="0.25">
      <c r="A13" s="18">
        <v>12</v>
      </c>
      <c r="B13" s="174"/>
      <c r="C13" s="174">
        <v>4.061167919799499</v>
      </c>
      <c r="D13" s="174">
        <v>6.5563882935090358</v>
      </c>
      <c r="E13" s="174"/>
      <c r="G13" s="18">
        <f>'Phase cost, On-truck'!A21</f>
        <v>12</v>
      </c>
      <c r="H13" s="18" t="str">
        <f>'Phase cost, On-truck'!B21</f>
        <v>Andi Creek</v>
      </c>
      <c r="I13" s="61">
        <f t="shared" si="0"/>
        <v>4.061167919799499</v>
      </c>
      <c r="J13" s="61">
        <f t="shared" si="3"/>
        <v>6.5563882935090358</v>
      </c>
      <c r="K13" s="61">
        <f t="shared" si="2"/>
        <v>8.3328980539584254</v>
      </c>
      <c r="L13" s="9"/>
      <c r="M13" s="9"/>
    </row>
    <row r="14" spans="1:13" x14ac:dyDescent="0.25">
      <c r="A14" s="18">
        <v>13</v>
      </c>
      <c r="B14" s="174"/>
      <c r="C14" s="174">
        <v>4.9595012531328315</v>
      </c>
      <c r="D14" s="174">
        <v>7.4547216268423693</v>
      </c>
      <c r="E14" s="174"/>
      <c r="G14" s="18">
        <f>'Phase cost, On-truck'!A22</f>
        <v>13</v>
      </c>
      <c r="H14" s="18" t="str">
        <f>'Phase cost, On-truck'!B22</f>
        <v>Burdick Creek</v>
      </c>
      <c r="I14" s="61">
        <f t="shared" si="0"/>
        <v>4.9595012531328315</v>
      </c>
      <c r="J14" s="61">
        <f t="shared" si="3"/>
        <v>7.4547216268423693</v>
      </c>
      <c r="K14" s="61">
        <f t="shared" si="2"/>
        <v>9.2312313872917571</v>
      </c>
      <c r="L14" s="9"/>
      <c r="M14" s="9"/>
    </row>
    <row r="15" spans="1:13" x14ac:dyDescent="0.25">
      <c r="A15" s="18">
        <v>14</v>
      </c>
      <c r="B15" s="174"/>
      <c r="C15" s="174">
        <v>4.2078474069789857</v>
      </c>
      <c r="D15" s="174">
        <v>6.5620421396628821</v>
      </c>
      <c r="E15" s="174"/>
      <c r="G15" s="18">
        <f>'Phase cost, On-truck'!A23</f>
        <v>14</v>
      </c>
      <c r="H15" s="18" t="str">
        <f>'Phase cost, On-truck'!B23</f>
        <v>Kitwancool Creek Mid</v>
      </c>
      <c r="I15" s="61">
        <f t="shared" si="0"/>
        <v>4.2078474069789857</v>
      </c>
      <c r="J15" s="61">
        <f t="shared" si="3"/>
        <v>6.5620421396628821</v>
      </c>
      <c r="K15" s="61">
        <f t="shared" si="2"/>
        <v>8.4795775411379122</v>
      </c>
      <c r="L15" s="9"/>
      <c r="M15" s="9"/>
    </row>
    <row r="16" spans="1:13" x14ac:dyDescent="0.25">
      <c r="A16" s="18">
        <v>15</v>
      </c>
      <c r="B16" s="174"/>
      <c r="C16" s="174">
        <v>4.2161284527306195</v>
      </c>
      <c r="D16" s="174">
        <v>6.2317610939112482</v>
      </c>
      <c r="E16" s="174"/>
      <c r="G16" s="18">
        <f>'Phase cost, On-truck'!A24</f>
        <v>15</v>
      </c>
      <c r="H16" s="18" t="str">
        <f>'Phase cost, On-truck'!B24</f>
        <v>Kitwancool Creek Upper</v>
      </c>
      <c r="I16" s="61">
        <f t="shared" si="0"/>
        <v>4.2161284527306195</v>
      </c>
      <c r="J16" s="61">
        <f t="shared" si="3"/>
        <v>6.2317610939112482</v>
      </c>
      <c r="K16" s="61">
        <f t="shared" si="2"/>
        <v>8.487858586889546</v>
      </c>
      <c r="L16" s="9"/>
      <c r="M16" s="9"/>
    </row>
    <row r="17" spans="1:13" x14ac:dyDescent="0.25">
      <c r="A17" s="18">
        <v>16</v>
      </c>
      <c r="B17" s="174"/>
      <c r="C17" s="174">
        <v>4.2931679197994983</v>
      </c>
      <c r="D17" s="174">
        <v>7.1395549601757029</v>
      </c>
      <c r="E17" s="174"/>
      <c r="G17" s="18">
        <f>'Phase cost, On-truck'!A25</f>
        <v>16</v>
      </c>
      <c r="H17" s="18" t="str">
        <f>'Phase cost, On-truck'!B25</f>
        <v>Sedan Creek</v>
      </c>
      <c r="I17" s="61">
        <f t="shared" si="0"/>
        <v>4.2931679197994983</v>
      </c>
      <c r="J17" s="61">
        <f t="shared" si="3"/>
        <v>7.1395549601757029</v>
      </c>
      <c r="K17" s="61">
        <f t="shared" si="2"/>
        <v>8.5648980539584247</v>
      </c>
      <c r="L17" s="9"/>
      <c r="M17" s="9"/>
    </row>
    <row r="18" spans="1:13" x14ac:dyDescent="0.25">
      <c r="A18" s="18">
        <v>17</v>
      </c>
      <c r="B18" s="174"/>
      <c r="C18" s="174">
        <v>4.2161284527306195</v>
      </c>
      <c r="D18" s="174">
        <v>6.2317610939112482</v>
      </c>
      <c r="E18" s="174"/>
      <c r="G18" s="18">
        <f>'Phase cost, On-truck'!A26</f>
        <v>17</v>
      </c>
      <c r="H18" s="18" t="str">
        <f>'Phase cost, On-truck'!B26</f>
        <v>Kitwancool Creek Lower</v>
      </c>
      <c r="I18" s="61">
        <f t="shared" si="0"/>
        <v>4.2161284527306195</v>
      </c>
      <c r="J18" s="61">
        <f t="shared" si="3"/>
        <v>6.2317610939112482</v>
      </c>
      <c r="K18" s="61">
        <f t="shared" si="2"/>
        <v>8.487858586889546</v>
      </c>
      <c r="L18" s="9"/>
      <c r="M18" s="9"/>
    </row>
    <row r="19" spans="1:13" x14ac:dyDescent="0.25">
      <c r="A19" s="18">
        <v>18</v>
      </c>
      <c r="B19" s="174"/>
      <c r="C19" s="174">
        <v>4.2931679197994983</v>
      </c>
      <c r="D19" s="174">
        <v>7.1395549601757029</v>
      </c>
      <c r="E19" s="174"/>
      <c r="G19" s="18">
        <f>'Phase cost, On-truck'!A27</f>
        <v>18</v>
      </c>
      <c r="H19" s="18" t="str">
        <f>'Phase cost, On-truck'!B27</f>
        <v>Wilson Creek</v>
      </c>
      <c r="I19" s="61">
        <f t="shared" si="0"/>
        <v>4.2931679197994983</v>
      </c>
      <c r="J19" s="61">
        <f t="shared" si="3"/>
        <v>7.1395549601757029</v>
      </c>
      <c r="K19" s="61">
        <f t="shared" si="2"/>
        <v>8.5648980539584247</v>
      </c>
      <c r="L19" s="9"/>
      <c r="M19" s="9"/>
    </row>
    <row r="20" spans="1:13" x14ac:dyDescent="0.25">
      <c r="A20" s="18">
        <v>19</v>
      </c>
      <c r="B20" s="174"/>
      <c r="C20" s="174">
        <v>4.3400315561631357</v>
      </c>
      <c r="D20" s="174">
        <v>7.1909185965393396</v>
      </c>
      <c r="E20" s="174"/>
      <c r="G20" s="18">
        <f>'Phase cost, On-truck'!A28</f>
        <v>19</v>
      </c>
      <c r="H20" s="18" t="str">
        <f>'Phase cost, On-truck'!B28</f>
        <v>Kitseguecla River Lower</v>
      </c>
      <c r="I20" s="61">
        <f t="shared" si="0"/>
        <v>4.3400315561631357</v>
      </c>
      <c r="J20" s="61">
        <f t="shared" si="3"/>
        <v>7.1909185965393396</v>
      </c>
      <c r="K20" s="61">
        <f t="shared" si="2"/>
        <v>8.6117616903220622</v>
      </c>
      <c r="L20" s="9"/>
      <c r="M20" s="9"/>
    </row>
    <row r="21" spans="1:13" x14ac:dyDescent="0.25">
      <c r="A21" s="18">
        <v>20</v>
      </c>
      <c r="B21" s="174"/>
      <c r="C21" s="174">
        <v>4.9475315561631339</v>
      </c>
      <c r="D21" s="174">
        <v>7.7984185965393396</v>
      </c>
      <c r="E21" s="174"/>
      <c r="G21" s="18">
        <f>'Phase cost, On-truck'!A29</f>
        <v>20</v>
      </c>
      <c r="H21" s="18" t="str">
        <f>'Phase cost, On-truck'!B29</f>
        <v>Kitsuns Creek West</v>
      </c>
      <c r="I21" s="61">
        <f t="shared" si="0"/>
        <v>4.9475315561631339</v>
      </c>
      <c r="J21" s="61">
        <f t="shared" si="3"/>
        <v>7.7984185965393396</v>
      </c>
      <c r="K21" s="61">
        <f t="shared" si="2"/>
        <v>9.2192616903220603</v>
      </c>
      <c r="L21" s="9"/>
      <c r="M21" s="9"/>
    </row>
    <row r="22" spans="1:13" x14ac:dyDescent="0.25">
      <c r="A22" s="18">
        <v>21</v>
      </c>
      <c r="B22" s="174"/>
      <c r="C22" s="174">
        <v>3.3668170426065163</v>
      </c>
      <c r="D22" s="174">
        <v>7.1784058373686852</v>
      </c>
      <c r="E22" s="174"/>
      <c r="G22" s="18">
        <f>'Phase cost, On-truck'!A30</f>
        <v>21</v>
      </c>
      <c r="H22" s="18" t="str">
        <f>'Phase cost, On-truck'!B30</f>
        <v>Oliver Creek</v>
      </c>
      <c r="I22" s="61">
        <f t="shared" si="0"/>
        <v>3.3668170426065163</v>
      </c>
      <c r="J22" s="61">
        <f t="shared" si="3"/>
        <v>7.1784058373686852</v>
      </c>
      <c r="K22" s="61">
        <f t="shared" si="2"/>
        <v>7.6385471767654423</v>
      </c>
      <c r="L22" s="9"/>
      <c r="M22" s="9"/>
    </row>
    <row r="23" spans="1:13" x14ac:dyDescent="0.25">
      <c r="A23" s="18">
        <v>22</v>
      </c>
      <c r="B23" s="174">
        <v>4.5180904344193813</v>
      </c>
      <c r="C23" s="174">
        <v>2.892642021720969</v>
      </c>
      <c r="D23" s="174"/>
      <c r="E23" s="174"/>
      <c r="G23" s="18">
        <f>'Phase cost, On-truck'!A31</f>
        <v>22</v>
      </c>
      <c r="H23" s="18" t="str">
        <f>'Phase cost, On-truck'!B31</f>
        <v>Lorne Creek</v>
      </c>
      <c r="I23" s="61">
        <f t="shared" si="0"/>
        <v>2.892642021720969</v>
      </c>
      <c r="J23" s="61">
        <f>B23</f>
        <v>4.5180904344193813</v>
      </c>
      <c r="K23" s="61">
        <f t="shared" si="2"/>
        <v>7.1643721558798958</v>
      </c>
      <c r="L23" s="9"/>
      <c r="M23" s="9"/>
    </row>
    <row r="24" spans="1:13" x14ac:dyDescent="0.25">
      <c r="A24" s="18">
        <v>23</v>
      </c>
      <c r="B24" s="174"/>
      <c r="C24" s="174">
        <v>7.7228882935090359</v>
      </c>
      <c r="D24" s="174">
        <v>4.8765012531328313</v>
      </c>
      <c r="E24" s="174"/>
      <c r="G24" s="18">
        <f>'Phase cost, On-truck'!A32</f>
        <v>23</v>
      </c>
      <c r="H24" s="18" t="str">
        <f>'Phase cost, On-truck'!B32</f>
        <v>Insect Creek</v>
      </c>
      <c r="I24" s="61">
        <f t="shared" si="0"/>
        <v>7.7228882935090359</v>
      </c>
      <c r="J24" s="61">
        <f t="shared" si="3"/>
        <v>4.8765012531328313</v>
      </c>
      <c r="K24" s="61">
        <f t="shared" si="2"/>
        <v>11.994618427667962</v>
      </c>
      <c r="L24" s="9"/>
      <c r="M24" s="9"/>
    </row>
    <row r="25" spans="1:13" x14ac:dyDescent="0.25">
      <c r="A25" s="18">
        <v>24</v>
      </c>
      <c r="B25" s="174"/>
      <c r="C25" s="174">
        <v>3.3668170426065163</v>
      </c>
      <c r="D25" s="174">
        <v>7.1784058373686852</v>
      </c>
      <c r="E25" s="174"/>
      <c r="G25" s="18">
        <f>'Phase cost, On-truck'!A33</f>
        <v>24</v>
      </c>
      <c r="H25" s="18" t="str">
        <f>'Phase cost, On-truck'!B33</f>
        <v>Seven Sisters</v>
      </c>
      <c r="I25" s="61">
        <f t="shared" si="0"/>
        <v>3.3668170426065163</v>
      </c>
      <c r="J25" s="61">
        <f t="shared" ref="J25:J44" si="4">D25</f>
        <v>7.1784058373686852</v>
      </c>
      <c r="K25" s="61">
        <f t="shared" si="2"/>
        <v>7.6385471767654423</v>
      </c>
      <c r="L25" s="9"/>
      <c r="M25" s="9"/>
    </row>
    <row r="26" spans="1:13" x14ac:dyDescent="0.25">
      <c r="A26" s="18">
        <v>25</v>
      </c>
      <c r="B26" s="174"/>
      <c r="C26" s="174">
        <v>5.2185663612273512</v>
      </c>
      <c r="D26" s="174">
        <v>6.0446565187478489</v>
      </c>
      <c r="E26" s="174"/>
      <c r="G26" s="18">
        <f>'Phase cost, On-truck'!A34</f>
        <v>25</v>
      </c>
      <c r="H26" s="18" t="str">
        <f>'Phase cost, On-truck'!B34</f>
        <v>Kitwanga River</v>
      </c>
      <c r="I26" s="61">
        <f t="shared" si="0"/>
        <v>5.2185663612273512</v>
      </c>
      <c r="J26" s="61">
        <f t="shared" si="4"/>
        <v>6.0446565187478489</v>
      </c>
      <c r="K26" s="61">
        <f t="shared" si="2"/>
        <v>9.4902964953862785</v>
      </c>
      <c r="L26" s="9"/>
      <c r="M26" s="9"/>
    </row>
    <row r="27" spans="1:13" x14ac:dyDescent="0.25">
      <c r="A27" s="18">
        <v>26</v>
      </c>
      <c r="B27" s="174"/>
      <c r="C27" s="174">
        <v>3.6744340016708437</v>
      </c>
      <c r="D27" s="174">
        <v>6.672455544971025</v>
      </c>
      <c r="E27" s="174"/>
      <c r="G27" s="18">
        <f>'Phase cost, On-truck'!A35</f>
        <v>26</v>
      </c>
      <c r="H27" s="18" t="str">
        <f>'Phase cost, On-truck'!B35</f>
        <v>Kitseguecla Mountain</v>
      </c>
      <c r="I27" s="61">
        <f t="shared" si="0"/>
        <v>3.6744340016708437</v>
      </c>
      <c r="J27" s="61">
        <f t="shared" si="4"/>
        <v>6.672455544971025</v>
      </c>
      <c r="K27" s="61">
        <f t="shared" si="2"/>
        <v>7.9461641358297701</v>
      </c>
      <c r="L27" s="9"/>
      <c r="M27" s="9"/>
    </row>
    <row r="28" spans="1:13" x14ac:dyDescent="0.25">
      <c r="A28" s="18">
        <v>27</v>
      </c>
      <c r="B28" s="174"/>
      <c r="C28" s="174">
        <v>3.6744340016708437</v>
      </c>
      <c r="D28" s="174">
        <v>6.672455544971025</v>
      </c>
      <c r="E28" s="174"/>
      <c r="G28" s="18">
        <f>'Phase cost, On-truck'!A36</f>
        <v>27</v>
      </c>
      <c r="H28" s="18" t="str">
        <f>'Phase cost, On-truck'!B36</f>
        <v>Price Creek</v>
      </c>
      <c r="I28" s="61">
        <f t="shared" si="0"/>
        <v>3.6744340016708437</v>
      </c>
      <c r="J28" s="61">
        <f t="shared" si="4"/>
        <v>6.672455544971025</v>
      </c>
      <c r="K28" s="61">
        <f t="shared" si="2"/>
        <v>7.9461641358297701</v>
      </c>
      <c r="L28" s="9"/>
      <c r="M28" s="9"/>
    </row>
    <row r="29" spans="1:13" x14ac:dyDescent="0.25">
      <c r="A29" s="18">
        <v>28</v>
      </c>
      <c r="B29" s="174"/>
      <c r="C29" s="174">
        <v>8.6412955862506937</v>
      </c>
      <c r="D29" s="174">
        <v>5.8125393385424342</v>
      </c>
      <c r="E29" s="174"/>
      <c r="G29" s="18">
        <f>'Phase cost, On-truck'!A37</f>
        <v>28</v>
      </c>
      <c r="H29" s="18" t="str">
        <f>'Phase cost, On-truck'!B37</f>
        <v>Shanalope Creek</v>
      </c>
      <c r="I29" s="61">
        <f t="shared" si="0"/>
        <v>8.6412955862506937</v>
      </c>
      <c r="J29" s="61">
        <f t="shared" si="4"/>
        <v>5.8125393385424342</v>
      </c>
      <c r="K29" s="61">
        <f t="shared" si="2"/>
        <v>12.913025720409621</v>
      </c>
      <c r="L29" s="9"/>
      <c r="M29" s="9"/>
    </row>
    <row r="30" spans="1:13" x14ac:dyDescent="0.25">
      <c r="A30" s="18">
        <v>29</v>
      </c>
      <c r="B30" s="174"/>
      <c r="C30" s="174">
        <v>8.6412955862506937</v>
      </c>
      <c r="D30" s="174">
        <v>5.8125393385424342</v>
      </c>
      <c r="E30" s="174"/>
      <c r="G30" s="18">
        <f>'Phase cost, On-truck'!A38</f>
        <v>29</v>
      </c>
      <c r="H30" s="18" t="str">
        <f>'Phase cost, On-truck'!B38</f>
        <v>Bonney Creek</v>
      </c>
      <c r="I30" s="61">
        <f t="shared" si="0"/>
        <v>8.6412955862506937</v>
      </c>
      <c r="J30" s="61">
        <f t="shared" si="4"/>
        <v>5.8125393385424342</v>
      </c>
      <c r="K30" s="61">
        <f t="shared" si="2"/>
        <v>12.913025720409621</v>
      </c>
      <c r="L30" s="9"/>
      <c r="M30" s="9"/>
    </row>
    <row r="31" spans="1:13" x14ac:dyDescent="0.25">
      <c r="A31" s="18">
        <v>30</v>
      </c>
      <c r="B31" s="174"/>
      <c r="C31" s="174">
        <v>7.895494465802515</v>
      </c>
      <c r="D31" s="174">
        <v>4.1166826625386994</v>
      </c>
      <c r="E31" s="174"/>
      <c r="G31" s="18">
        <f>'Phase cost, On-truck'!A39</f>
        <v>30</v>
      </c>
      <c r="H31" s="18" t="str">
        <f>'Phase cost, On-truck'!B39</f>
        <v>Willoughby Creek</v>
      </c>
      <c r="I31" s="61">
        <f t="shared" si="0"/>
        <v>7.895494465802515</v>
      </c>
      <c r="J31" s="61">
        <f t="shared" si="4"/>
        <v>4.1166826625386994</v>
      </c>
      <c r="K31" s="61">
        <f t="shared" si="2"/>
        <v>12.167224599961441</v>
      </c>
      <c r="L31" s="9"/>
      <c r="M31" s="9"/>
    </row>
    <row r="32" spans="1:13" x14ac:dyDescent="0.25">
      <c r="A32" s="18">
        <v>31</v>
      </c>
      <c r="B32" s="174"/>
      <c r="C32" s="174">
        <v>7.895494465802515</v>
      </c>
      <c r="D32" s="174">
        <v>4.1166826625386994</v>
      </c>
      <c r="E32" s="174"/>
      <c r="G32" s="18">
        <f>'Phase cost, On-truck'!A40</f>
        <v>31</v>
      </c>
      <c r="H32" s="18" t="str">
        <f>'Phase cost, On-truck'!B40</f>
        <v>White River Lower</v>
      </c>
      <c r="I32" s="61">
        <f t="shared" si="0"/>
        <v>7.895494465802515</v>
      </c>
      <c r="J32" s="61">
        <f t="shared" si="4"/>
        <v>4.1166826625386994</v>
      </c>
      <c r="K32" s="61">
        <f t="shared" si="2"/>
        <v>12.167224599961441</v>
      </c>
      <c r="L32" s="9"/>
      <c r="M32" s="9"/>
    </row>
    <row r="33" spans="1:13" x14ac:dyDescent="0.25">
      <c r="A33" s="18">
        <v>32</v>
      </c>
      <c r="B33" s="174"/>
      <c r="C33" s="174">
        <v>7.5180663612273513</v>
      </c>
      <c r="D33" s="174">
        <v>3.9131107671138632</v>
      </c>
      <c r="E33" s="174"/>
      <c r="G33" s="18">
        <f>'Phase cost, On-truck'!A41</f>
        <v>32</v>
      </c>
      <c r="H33" s="18" t="str">
        <f>'Phase cost, On-truck'!B41</f>
        <v>Hanna-Tintina Lower</v>
      </c>
      <c r="I33" s="61">
        <f t="shared" si="0"/>
        <v>7.5180663612273513</v>
      </c>
      <c r="J33" s="61">
        <f t="shared" si="4"/>
        <v>3.9131107671138632</v>
      </c>
      <c r="K33" s="61">
        <f t="shared" si="2"/>
        <v>11.789796495386277</v>
      </c>
      <c r="L33" s="9"/>
      <c r="M33" s="9"/>
    </row>
    <row r="34" spans="1:13" x14ac:dyDescent="0.25">
      <c r="A34" s="18">
        <v>33</v>
      </c>
      <c r="B34" s="174"/>
      <c r="C34" s="174">
        <v>7.895494465802515</v>
      </c>
      <c r="D34" s="174">
        <v>4.1166826625386994</v>
      </c>
      <c r="E34" s="174"/>
      <c r="G34" s="18">
        <f>'Phase cost, On-truck'!A42</f>
        <v>33</v>
      </c>
      <c r="H34" s="18" t="str">
        <f>'Phase cost, On-truck'!B42</f>
        <v>Meziadin Lake</v>
      </c>
      <c r="I34" s="61">
        <f t="shared" si="0"/>
        <v>7.895494465802515</v>
      </c>
      <c r="J34" s="61">
        <f t="shared" si="4"/>
        <v>4.1166826625386994</v>
      </c>
      <c r="K34" s="61">
        <f t="shared" si="2"/>
        <v>12.167224599961441</v>
      </c>
      <c r="L34" s="9"/>
      <c r="M34" s="9"/>
    </row>
    <row r="35" spans="1:13" x14ac:dyDescent="0.25">
      <c r="A35" s="18">
        <v>34</v>
      </c>
      <c r="B35" s="174"/>
      <c r="C35" s="174">
        <v>7.7623016553449995</v>
      </c>
      <c r="D35" s="174">
        <v>5.4475421396628834</v>
      </c>
      <c r="E35" s="174"/>
      <c r="G35" s="18">
        <f>'Phase cost, On-truck'!A43</f>
        <v>34</v>
      </c>
      <c r="H35" s="18" t="str">
        <f>'Phase cost, On-truck'!B43</f>
        <v>White River Upper</v>
      </c>
      <c r="I35" s="61">
        <f t="shared" si="0"/>
        <v>7.7623016553449995</v>
      </c>
      <c r="J35" s="61">
        <f t="shared" si="4"/>
        <v>5.4475421396628834</v>
      </c>
      <c r="K35" s="61">
        <f t="shared" si="2"/>
        <v>12.034031789503926</v>
      </c>
      <c r="L35" s="9"/>
      <c r="M35" s="9"/>
    </row>
    <row r="36" spans="1:13" x14ac:dyDescent="0.25">
      <c r="A36" s="18">
        <v>35</v>
      </c>
      <c r="B36" s="174"/>
      <c r="C36" s="174">
        <v>7.7623016553449995</v>
      </c>
      <c r="D36" s="174">
        <v>5.4475421396628834</v>
      </c>
      <c r="E36" s="174"/>
      <c r="G36" s="18">
        <f>'Phase cost, On-truck'!A44</f>
        <v>35</v>
      </c>
      <c r="H36" s="18" t="str">
        <f>'Phase cost, On-truck'!B44</f>
        <v>Kinskuch River Upper</v>
      </c>
      <c r="I36" s="61">
        <f t="shared" si="0"/>
        <v>7.7623016553449995</v>
      </c>
      <c r="J36" s="61">
        <f t="shared" si="4"/>
        <v>5.4475421396628834</v>
      </c>
      <c r="K36" s="61">
        <f t="shared" si="2"/>
        <v>12.034031789503926</v>
      </c>
      <c r="L36" s="9"/>
      <c r="M36" s="9"/>
    </row>
    <row r="37" spans="1:13" x14ac:dyDescent="0.25">
      <c r="A37" s="18">
        <v>36</v>
      </c>
      <c r="B37" s="174"/>
      <c r="C37" s="174">
        <v>6.9948016553449994</v>
      </c>
      <c r="D37" s="174">
        <v>4.6800421396628833</v>
      </c>
      <c r="E37" s="174"/>
      <c r="G37" s="18">
        <f>'Phase cost, On-truck'!A45</f>
        <v>36</v>
      </c>
      <c r="H37" s="18" t="str">
        <f>'Phase cost, On-truck'!B45</f>
        <v>Little Paw Creek</v>
      </c>
      <c r="I37" s="61">
        <f t="shared" si="0"/>
        <v>6.9948016553449994</v>
      </c>
      <c r="J37" s="61">
        <f t="shared" si="4"/>
        <v>4.6800421396628833</v>
      </c>
      <c r="K37" s="61">
        <f t="shared" si="2"/>
        <v>11.266531789503926</v>
      </c>
      <c r="L37" s="9"/>
      <c r="M37" s="9"/>
    </row>
    <row r="38" spans="1:13" x14ac:dyDescent="0.25">
      <c r="A38" s="18">
        <v>37</v>
      </c>
      <c r="B38" s="174"/>
      <c r="C38" s="174">
        <v>6.9623670148221226</v>
      </c>
      <c r="D38" s="174">
        <v>4.7208101135190921</v>
      </c>
      <c r="E38" s="174"/>
      <c r="G38" s="18">
        <f>'Phase cost, On-truck'!A46</f>
        <v>37</v>
      </c>
      <c r="H38" s="18" t="str">
        <f>'Phase cost, On-truck'!B46</f>
        <v>Axnegrelga Creek</v>
      </c>
      <c r="I38" s="61">
        <f t="shared" si="0"/>
        <v>6.9623670148221226</v>
      </c>
      <c r="J38" s="61">
        <f t="shared" si="4"/>
        <v>4.7208101135190921</v>
      </c>
      <c r="K38" s="61">
        <f t="shared" si="2"/>
        <v>11.23409714898105</v>
      </c>
      <c r="L38" s="9"/>
      <c r="M38" s="9"/>
    </row>
    <row r="39" spans="1:13" x14ac:dyDescent="0.25">
      <c r="A39" s="18">
        <v>38</v>
      </c>
      <c r="B39" s="174"/>
      <c r="C39" s="174">
        <v>5.9673016553449987</v>
      </c>
      <c r="D39" s="174">
        <v>4.8192088063295504</v>
      </c>
      <c r="E39" s="174"/>
      <c r="G39" s="18">
        <f>'Phase cost, On-truck'!A47</f>
        <v>38</v>
      </c>
      <c r="H39" s="18" t="str">
        <f>'Phase cost, On-truck'!B47</f>
        <v>Sideslip Lake</v>
      </c>
      <c r="I39" s="61">
        <f t="shared" si="0"/>
        <v>5.9673016553449987</v>
      </c>
      <c r="J39" s="61">
        <f t="shared" si="4"/>
        <v>4.8192088063295504</v>
      </c>
      <c r="K39" s="61">
        <f t="shared" si="2"/>
        <v>10.239031789503926</v>
      </c>
      <c r="L39" s="9"/>
      <c r="M39" s="9"/>
    </row>
    <row r="40" spans="1:13" x14ac:dyDescent="0.25">
      <c r="A40" s="18">
        <v>39</v>
      </c>
      <c r="B40" s="174"/>
      <c r="C40" s="174">
        <v>8.0857778458211893</v>
      </c>
      <c r="D40" s="174">
        <v>5.7710183301390732</v>
      </c>
      <c r="E40" s="174"/>
      <c r="G40" s="18">
        <f>'Phase cost, On-truck'!A48</f>
        <v>39</v>
      </c>
      <c r="H40" s="18" t="str">
        <f>'Phase cost, On-truck'!B48</f>
        <v>Harper</v>
      </c>
      <c r="I40" s="61">
        <f t="shared" si="0"/>
        <v>8.0857778458211893</v>
      </c>
      <c r="J40" s="61">
        <f t="shared" si="4"/>
        <v>5.7710183301390732</v>
      </c>
      <c r="K40" s="61">
        <f t="shared" si="2"/>
        <v>12.357507979980117</v>
      </c>
      <c r="L40" s="9"/>
      <c r="M40" s="9"/>
    </row>
    <row r="41" spans="1:13" x14ac:dyDescent="0.25">
      <c r="A41" s="18">
        <v>40</v>
      </c>
      <c r="B41" s="174"/>
      <c r="C41" s="174">
        <v>6.9297917637917639</v>
      </c>
      <c r="D41" s="174">
        <v>7.7104446946242611</v>
      </c>
      <c r="E41" s="174"/>
      <c r="G41" s="18">
        <f>'Phase cost, On-truck'!A49</f>
        <v>40</v>
      </c>
      <c r="H41" s="18" t="str">
        <f>'Phase cost, On-truck'!B49</f>
        <v>Kinskuch River Lower</v>
      </c>
      <c r="I41" s="61">
        <f t="shared" si="0"/>
        <v>6.9297917637917639</v>
      </c>
      <c r="J41" s="61">
        <f t="shared" si="4"/>
        <v>7.7104446946242611</v>
      </c>
      <c r="K41" s="61">
        <f t="shared" si="2"/>
        <v>11.201521897950691</v>
      </c>
      <c r="L41" s="9"/>
      <c r="M41" s="9"/>
    </row>
    <row r="42" spans="1:13" x14ac:dyDescent="0.25">
      <c r="A42" s="18">
        <v>41</v>
      </c>
      <c r="B42" s="174"/>
      <c r="C42" s="174">
        <v>6.9297917637917639</v>
      </c>
      <c r="D42" s="174">
        <v>7.7104446946242611</v>
      </c>
      <c r="E42" s="174"/>
      <c r="G42" s="18">
        <f>'Phase cost, On-truck'!A50</f>
        <v>41</v>
      </c>
      <c r="H42" s="18" t="str">
        <f>'Phase cost, On-truck'!B50</f>
        <v>Tchitin River</v>
      </c>
      <c r="I42" s="61">
        <f t="shared" si="0"/>
        <v>6.9297917637917639</v>
      </c>
      <c r="J42" s="61">
        <f t="shared" si="4"/>
        <v>7.7104446946242611</v>
      </c>
      <c r="K42" s="61">
        <f t="shared" si="2"/>
        <v>11.201521897950691</v>
      </c>
      <c r="L42" s="9"/>
      <c r="M42" s="9"/>
    </row>
    <row r="43" spans="1:13" x14ac:dyDescent="0.25">
      <c r="A43" s="18">
        <v>42</v>
      </c>
      <c r="B43" s="174"/>
      <c r="C43" s="174">
        <v>6.9297917637917639</v>
      </c>
      <c r="D43" s="174">
        <v>7.7104446946242611</v>
      </c>
      <c r="E43" s="174"/>
      <c r="G43" s="18">
        <f>'Phase cost, On-truck'!A51</f>
        <v>42</v>
      </c>
      <c r="H43" s="18" t="str">
        <f>'Phase cost, On-truck'!B51</f>
        <v>Kshadin Creek</v>
      </c>
      <c r="I43" s="61">
        <f t="shared" si="0"/>
        <v>6.9297917637917639</v>
      </c>
      <c r="J43" s="61">
        <f t="shared" si="4"/>
        <v>7.7104446946242611</v>
      </c>
      <c r="K43" s="61">
        <f t="shared" si="2"/>
        <v>11.201521897950691</v>
      </c>
      <c r="L43" s="9"/>
      <c r="M43" s="9"/>
    </row>
    <row r="44" spans="1:13" x14ac:dyDescent="0.25">
      <c r="A44" s="18">
        <v>43</v>
      </c>
      <c r="B44" s="174"/>
      <c r="C44" s="174">
        <v>6.039887001887001</v>
      </c>
      <c r="D44" s="174">
        <v>6.755630841810409</v>
      </c>
      <c r="E44" s="174"/>
      <c r="G44" s="18">
        <f>'Phase cost, On-truck'!A52</f>
        <v>43</v>
      </c>
      <c r="H44" s="18" t="str">
        <f>'Phase cost, On-truck'!B52</f>
        <v>Kiteen River Lower</v>
      </c>
      <c r="I44" s="61">
        <f t="shared" si="0"/>
        <v>6.039887001887001</v>
      </c>
      <c r="J44" s="61">
        <f t="shared" si="4"/>
        <v>6.755630841810409</v>
      </c>
      <c r="K44" s="61">
        <f t="shared" si="2"/>
        <v>10.311617136045928</v>
      </c>
      <c r="L44" s="9"/>
      <c r="M44" s="9"/>
    </row>
    <row r="45" spans="1:13" x14ac:dyDescent="0.25">
      <c r="A45" s="18">
        <v>44</v>
      </c>
      <c r="B45" s="174">
        <v>9.2231329503829507</v>
      </c>
      <c r="C45" s="174">
        <v>7.2765734265734263</v>
      </c>
      <c r="D45" s="174"/>
      <c r="E45" s="174"/>
      <c r="G45" s="18">
        <f>'Phase cost, On-truck'!A53</f>
        <v>44</v>
      </c>
      <c r="H45" s="18" t="str">
        <f>'Phase cost, On-truck'!B53</f>
        <v>Kiteen River Upper</v>
      </c>
      <c r="I45" s="61">
        <f t="shared" si="0"/>
        <v>7.2765734265734263</v>
      </c>
      <c r="J45" s="61">
        <f>B45</f>
        <v>9.2231329503829507</v>
      </c>
      <c r="K45" s="61">
        <f t="shared" si="2"/>
        <v>11.548303560732354</v>
      </c>
      <c r="L45" s="9"/>
      <c r="M45" s="9"/>
    </row>
    <row r="46" spans="1:13" x14ac:dyDescent="0.25">
      <c r="A46" s="18">
        <v>45</v>
      </c>
      <c r="B46" s="174">
        <v>7.0231329503829496</v>
      </c>
      <c r="C46" s="174">
        <v>5.076573426573427</v>
      </c>
      <c r="D46" s="174"/>
      <c r="E46" s="174"/>
      <c r="G46" s="18">
        <f>'Phase cost, On-truck'!A54</f>
        <v>45</v>
      </c>
      <c r="H46" s="18" t="str">
        <f>'Phase cost, On-truck'!B54</f>
        <v>Cedar River Upper</v>
      </c>
      <c r="I46" s="61">
        <f t="shared" si="0"/>
        <v>5.076573426573427</v>
      </c>
      <c r="J46" s="61">
        <f>B46</f>
        <v>7.0231329503829496</v>
      </c>
      <c r="K46" s="61">
        <f t="shared" si="2"/>
        <v>9.3483035607323544</v>
      </c>
      <c r="L46" s="9"/>
      <c r="M46" s="9"/>
    </row>
    <row r="47" spans="1:13" x14ac:dyDescent="0.25">
      <c r="A47" s="18">
        <v>46</v>
      </c>
      <c r="B47" s="174"/>
      <c r="C47" s="174">
        <v>4.5384475524475514</v>
      </c>
      <c r="D47" s="174">
        <v>7.9438122159917839</v>
      </c>
      <c r="E47" s="174"/>
      <c r="G47" s="18">
        <f>'Phase cost, On-truck'!A55</f>
        <v>46</v>
      </c>
      <c r="H47" s="18" t="str">
        <f>'Phase cost, On-truck'!B55</f>
        <v>Lava Lake</v>
      </c>
      <c r="I47" s="61">
        <f t="shared" si="0"/>
        <v>4.5384475524475514</v>
      </c>
      <c r="J47" s="61">
        <f t="shared" ref="J47:J54" si="5">D47</f>
        <v>7.9438122159917839</v>
      </c>
      <c r="K47" s="61">
        <f t="shared" si="2"/>
        <v>8.8101776866064778</v>
      </c>
      <c r="L47" s="9"/>
      <c r="M47" s="9"/>
    </row>
    <row r="48" spans="1:13" x14ac:dyDescent="0.25">
      <c r="A48" s="18">
        <v>47</v>
      </c>
      <c r="B48" s="174"/>
      <c r="C48" s="174">
        <v>5.1487614607614605</v>
      </c>
      <c r="D48" s="174">
        <v>7.2090507552303214</v>
      </c>
      <c r="E48" s="174"/>
      <c r="G48" s="18">
        <f>'Phase cost, On-truck'!A56</f>
        <v>47</v>
      </c>
      <c r="H48" s="18" t="str">
        <f>'Phase cost, On-truck'!B56</f>
        <v>Dragon Lake</v>
      </c>
      <c r="I48" s="61">
        <f t="shared" si="0"/>
        <v>5.1487614607614605</v>
      </c>
      <c r="J48" s="61">
        <f t="shared" si="5"/>
        <v>7.2090507552303214</v>
      </c>
      <c r="K48" s="61">
        <f t="shared" si="2"/>
        <v>9.4204915949203869</v>
      </c>
      <c r="L48" s="9"/>
      <c r="M48" s="9"/>
    </row>
    <row r="49" spans="1:13" x14ac:dyDescent="0.25">
      <c r="A49" s="18">
        <v>48</v>
      </c>
      <c r="B49" s="174"/>
      <c r="C49" s="174">
        <v>7.5692181707181705</v>
      </c>
      <c r="D49" s="174">
        <v>8.3498711015506686</v>
      </c>
      <c r="E49" s="174"/>
      <c r="G49" s="18">
        <f>'Phase cost, On-truck'!A57</f>
        <v>48</v>
      </c>
      <c r="H49" s="18" t="str">
        <f>'Phase cost, On-truck'!B57</f>
        <v>Hoan Creek</v>
      </c>
      <c r="I49" s="61">
        <f t="shared" si="0"/>
        <v>7.5692181707181705</v>
      </c>
      <c r="J49" s="61">
        <f t="shared" si="5"/>
        <v>8.3498711015506686</v>
      </c>
      <c r="K49" s="61">
        <f t="shared" si="2"/>
        <v>11.840948304877097</v>
      </c>
      <c r="L49" s="9"/>
      <c r="M49" s="9"/>
    </row>
    <row r="50" spans="1:13" x14ac:dyDescent="0.25">
      <c r="A50" s="18">
        <v>49</v>
      </c>
      <c r="B50" s="174"/>
      <c r="C50" s="174">
        <v>7.5692181707181705</v>
      </c>
      <c r="D50" s="174">
        <v>8.3498711015506686</v>
      </c>
      <c r="E50" s="174"/>
      <c r="G50" s="18">
        <f>'Phase cost, On-truck'!A58</f>
        <v>49</v>
      </c>
      <c r="H50" s="18" t="str">
        <f>'Phase cost, On-truck'!B58</f>
        <v>Ksga'maal</v>
      </c>
      <c r="I50" s="61">
        <f t="shared" si="0"/>
        <v>7.5692181707181705</v>
      </c>
      <c r="J50" s="61">
        <f t="shared" si="5"/>
        <v>8.3498711015506686</v>
      </c>
      <c r="K50" s="61">
        <f t="shared" si="2"/>
        <v>11.840948304877097</v>
      </c>
      <c r="L50" s="9"/>
      <c r="M50" s="9"/>
    </row>
    <row r="51" spans="1:13" x14ac:dyDescent="0.25">
      <c r="A51" s="18">
        <v>50</v>
      </c>
      <c r="B51" s="174"/>
      <c r="C51" s="174">
        <v>6.1681309246309244</v>
      </c>
      <c r="D51" s="174">
        <v>9.1726610893406573</v>
      </c>
      <c r="E51" s="174"/>
      <c r="G51" s="18">
        <f>'Phase cost, On-truck'!A59</f>
        <v>50</v>
      </c>
      <c r="H51" s="18" t="str">
        <f>'Phase cost, On-truck'!B59</f>
        <v>Anudol Creek</v>
      </c>
      <c r="I51" s="61">
        <f t="shared" si="0"/>
        <v>6.1681309246309244</v>
      </c>
      <c r="J51" s="61">
        <f t="shared" si="5"/>
        <v>9.1726610893406573</v>
      </c>
      <c r="K51" s="61">
        <f t="shared" si="2"/>
        <v>10.439861058789852</v>
      </c>
      <c r="L51" s="9"/>
      <c r="M51" s="9"/>
    </row>
    <row r="52" spans="1:13" x14ac:dyDescent="0.25">
      <c r="A52" s="18">
        <v>51</v>
      </c>
      <c r="B52" s="174"/>
      <c r="C52" s="174">
        <v>6.1681309246309244</v>
      </c>
      <c r="D52" s="174">
        <v>9.1726610893406573</v>
      </c>
      <c r="E52" s="174"/>
      <c r="G52" s="18">
        <f>'Phase cost, On-truck'!A60</f>
        <v>51</v>
      </c>
      <c r="H52" s="18" t="str">
        <f>'Phase cost, On-truck'!B60</f>
        <v>Kwinyarh Creek</v>
      </c>
      <c r="I52" s="61">
        <f t="shared" si="0"/>
        <v>6.1681309246309244</v>
      </c>
      <c r="J52" s="61">
        <f t="shared" si="5"/>
        <v>9.1726610893406573</v>
      </c>
      <c r="K52" s="61">
        <f t="shared" si="2"/>
        <v>10.439861058789852</v>
      </c>
      <c r="L52" s="9"/>
      <c r="M52" s="9"/>
    </row>
    <row r="53" spans="1:13" x14ac:dyDescent="0.25">
      <c r="A53" s="18">
        <v>52</v>
      </c>
      <c r="B53" s="174"/>
      <c r="C53" s="174">
        <v>4.5384475524475514</v>
      </c>
      <c r="D53" s="174">
        <v>7.9438122159917839</v>
      </c>
      <c r="E53" s="174"/>
      <c r="G53" s="18">
        <f>'Phase cost, On-truck'!A61</f>
        <v>52</v>
      </c>
      <c r="H53" s="18" t="str">
        <f>'Phase cost, On-truck'!B61</f>
        <v>Vetter Creek</v>
      </c>
      <c r="I53" s="61">
        <f t="shared" si="0"/>
        <v>4.5384475524475514</v>
      </c>
      <c r="J53" s="61">
        <f t="shared" si="5"/>
        <v>7.9438122159917839</v>
      </c>
      <c r="K53" s="61">
        <f t="shared" si="2"/>
        <v>8.8101776866064778</v>
      </c>
      <c r="L53" s="9"/>
      <c r="M53" s="9"/>
    </row>
    <row r="54" spans="1:13" x14ac:dyDescent="0.25">
      <c r="A54" s="18">
        <v>53</v>
      </c>
      <c r="B54" s="174"/>
      <c r="C54" s="174">
        <v>4.3261538461538462</v>
      </c>
      <c r="D54" s="174">
        <v>5.8295236985236984</v>
      </c>
      <c r="E54" s="174"/>
      <c r="G54" s="18">
        <f>'Phase cost, On-truck'!A62</f>
        <v>53</v>
      </c>
      <c r="H54" s="18" t="str">
        <f>'Phase cost, On-truck'!B62</f>
        <v>Alder Creek</v>
      </c>
      <c r="I54" s="61">
        <f t="shared" si="0"/>
        <v>4.3261538461538462</v>
      </c>
      <c r="J54" s="61">
        <f t="shared" si="5"/>
        <v>5.8295236985236984</v>
      </c>
      <c r="K54" s="61">
        <f t="shared" si="2"/>
        <v>8.5978839803127727</v>
      </c>
      <c r="L54" s="9"/>
      <c r="M54" s="9"/>
    </row>
    <row r="55" spans="1:13" x14ac:dyDescent="0.25">
      <c r="A55" s="18">
        <v>54</v>
      </c>
      <c r="B55" s="174"/>
      <c r="C55" s="174">
        <v>7.895494465802515</v>
      </c>
      <c r="D55" s="174">
        <v>4.1166826625386994</v>
      </c>
      <c r="E55" s="174"/>
      <c r="G55" s="18">
        <f>'Phase cost, On-truck'!A63</f>
        <v>54</v>
      </c>
      <c r="H55" s="18" t="str">
        <f>'Phase cost, On-truck'!B63</f>
        <v>Nelson Creek</v>
      </c>
      <c r="I55" s="61">
        <f t="shared" si="0"/>
        <v>7.895494465802515</v>
      </c>
      <c r="J55" s="61">
        <f>D55</f>
        <v>4.1166826625386994</v>
      </c>
      <c r="K55" s="61">
        <f t="shared" si="2"/>
        <v>12.167224599961441</v>
      </c>
      <c r="L55" s="9"/>
      <c r="M55" s="9"/>
    </row>
    <row r="56" spans="1:13" x14ac:dyDescent="0.25">
      <c r="A56" s="18">
        <v>55</v>
      </c>
      <c r="B56" s="174"/>
      <c r="C56" s="174">
        <v>6.9623670148221226</v>
      </c>
      <c r="D56" s="174">
        <v>4.7208101135190921</v>
      </c>
      <c r="E56" s="174"/>
      <c r="G56" s="18">
        <f>'Phase cost, On-truck'!A64</f>
        <v>55</v>
      </c>
      <c r="H56" s="18" t="str">
        <f>'Phase cost, On-truck'!B64</f>
        <v>Kitanweliks Creek</v>
      </c>
      <c r="I56" s="61">
        <f t="shared" si="0"/>
        <v>6.9623670148221226</v>
      </c>
      <c r="J56" s="61">
        <f>D56</f>
        <v>4.7208101135190921</v>
      </c>
      <c r="K56" s="61">
        <f t="shared" si="2"/>
        <v>11.23409714898105</v>
      </c>
      <c r="L56" s="9"/>
      <c r="M56" s="9"/>
    </row>
    <row r="57" spans="1:13" x14ac:dyDescent="0.25">
      <c r="A57" s="18">
        <v>56</v>
      </c>
      <c r="B57" s="174"/>
      <c r="C57" s="174">
        <v>6.4741938122077443</v>
      </c>
      <c r="D57" s="174">
        <v>5.4733689370485044</v>
      </c>
      <c r="E57" s="174"/>
      <c r="G57" s="18">
        <f>'Phase cost, On-truck'!A65</f>
        <v>56</v>
      </c>
      <c r="H57" s="18" t="str">
        <f>'Phase cost, On-truck'!B65</f>
        <v>Kiteen River West</v>
      </c>
      <c r="I57" s="61">
        <f t="shared" si="0"/>
        <v>6.4741938122077443</v>
      </c>
      <c r="J57" s="61">
        <f>D57</f>
        <v>5.4733689370485044</v>
      </c>
      <c r="K57" s="61">
        <f t="shared" si="2"/>
        <v>10.74592394636667</v>
      </c>
      <c r="L57" s="9"/>
      <c r="M57" s="9"/>
    </row>
    <row r="58" spans="1:13" x14ac:dyDescent="0.25">
      <c r="A58" s="18">
        <v>57</v>
      </c>
      <c r="B58" s="174"/>
      <c r="C58" s="174">
        <v>5.1487614607614605</v>
      </c>
      <c r="D58" s="174">
        <v>7.2090507552303214</v>
      </c>
      <c r="E58" s="174"/>
      <c r="G58" s="18">
        <f>'Phase cost, On-truck'!A66</f>
        <v>57</v>
      </c>
      <c r="H58" s="18" t="str">
        <f>'Phase cost, On-truck'!B66</f>
        <v>Grease Trail</v>
      </c>
      <c r="I58" s="61">
        <f t="shared" si="0"/>
        <v>5.1487614607614605</v>
      </c>
      <c r="J58" s="61">
        <f>D58</f>
        <v>7.2090507552303214</v>
      </c>
      <c r="K58" s="61">
        <f t="shared" si="2"/>
        <v>9.4204915949203869</v>
      </c>
      <c r="L58" s="9"/>
      <c r="M58" s="9"/>
    </row>
    <row r="59" spans="1:13" x14ac:dyDescent="0.25">
      <c r="A59" s="18">
        <v>58</v>
      </c>
      <c r="B59" s="174">
        <v>1.9473333333333334</v>
      </c>
      <c r="C59" s="174">
        <v>3.1758928571428573</v>
      </c>
      <c r="D59" s="174"/>
      <c r="E59" s="174"/>
      <c r="G59" s="18">
        <f>'Phase cost, On-truck'!A67</f>
        <v>58</v>
      </c>
      <c r="H59" s="18" t="str">
        <f>'Phase cost, On-truck'!B67</f>
        <v>Cordella Creek</v>
      </c>
      <c r="I59" s="61">
        <f t="shared" si="0"/>
        <v>3.1758928571428573</v>
      </c>
      <c r="J59" s="61">
        <f>B59</f>
        <v>1.9473333333333334</v>
      </c>
      <c r="K59" s="61">
        <f t="shared" si="2"/>
        <v>7.4476229913017837</v>
      </c>
      <c r="L59" s="9"/>
      <c r="M59" s="9"/>
    </row>
    <row r="60" spans="1:13" x14ac:dyDescent="0.25">
      <c r="A60" s="18">
        <v>59</v>
      </c>
      <c r="B60" s="174"/>
      <c r="C60" s="174">
        <v>6.1681309246309244</v>
      </c>
      <c r="D60" s="174">
        <v>9.1726610893406573</v>
      </c>
      <c r="E60" s="174"/>
      <c r="G60" s="18">
        <f>'Phase cost, On-truck'!A68</f>
        <v>59</v>
      </c>
      <c r="H60" s="18" t="str">
        <f>'Phase cost, On-truck'!B68</f>
        <v>Ksi Matin</v>
      </c>
      <c r="I60" s="61">
        <f t="shared" si="0"/>
        <v>6.1681309246309244</v>
      </c>
      <c r="J60" s="61">
        <f>D60</f>
        <v>9.1726610893406573</v>
      </c>
      <c r="K60" s="61">
        <f t="shared" si="2"/>
        <v>10.439861058789852</v>
      </c>
      <c r="L60" s="9"/>
      <c r="M60" s="9"/>
    </row>
    <row r="61" spans="1:13" x14ac:dyDescent="0.25">
      <c r="A61" s="18">
        <v>60</v>
      </c>
      <c r="B61" s="174"/>
      <c r="C61" s="174">
        <v>4.3261538461538462</v>
      </c>
      <c r="D61" s="174">
        <v>5.8295236985236984</v>
      </c>
      <c r="E61" s="174"/>
      <c r="G61" s="18">
        <f>'Phase cost, On-truck'!A69</f>
        <v>60</v>
      </c>
      <c r="H61" s="18" t="str">
        <f>'Phase cost, On-truck'!B69</f>
        <v>May Creek</v>
      </c>
      <c r="I61" s="61">
        <f t="shared" si="0"/>
        <v>4.3261538461538462</v>
      </c>
      <c r="J61" s="61">
        <f>D61</f>
        <v>5.8295236985236984</v>
      </c>
      <c r="K61" s="61">
        <f t="shared" si="2"/>
        <v>8.5978839803127727</v>
      </c>
      <c r="L61" s="9"/>
      <c r="M61" s="9"/>
    </row>
    <row r="62" spans="1:13" x14ac:dyDescent="0.25">
      <c r="A62" s="18">
        <v>61</v>
      </c>
      <c r="B62" s="174">
        <v>5.3775711788211789</v>
      </c>
      <c r="C62" s="174">
        <v>3.4310116550116545</v>
      </c>
      <c r="D62" s="174"/>
      <c r="E62" s="174"/>
      <c r="G62" s="18">
        <f>'Phase cost, On-truck'!A70</f>
        <v>61</v>
      </c>
      <c r="H62" s="18" t="str">
        <f>'Phase cost, On-truck'!B70</f>
        <v>Cedar River Lower</v>
      </c>
      <c r="I62" s="61">
        <f t="shared" si="0"/>
        <v>3.4310116550116545</v>
      </c>
      <c r="J62" s="61">
        <f>B62</f>
        <v>5.3775711788211789</v>
      </c>
      <c r="K62" s="61">
        <f t="shared" si="2"/>
        <v>7.7027417891705809</v>
      </c>
      <c r="L62" s="9"/>
      <c r="M62" s="9"/>
    </row>
    <row r="63" spans="1:13" x14ac:dyDescent="0.25">
      <c r="A63" s="18">
        <v>62</v>
      </c>
      <c r="B63" s="174">
        <v>5.9095357142857141</v>
      </c>
      <c r="C63" s="174">
        <v>3.9629761904761907</v>
      </c>
      <c r="D63" s="174"/>
      <c r="E63" s="174"/>
      <c r="G63" s="18">
        <f>'Phase cost, On-truck'!A71</f>
        <v>62</v>
      </c>
      <c r="H63" s="18" t="str">
        <f>'Phase cost, On-truck'!B71</f>
        <v>Kitsumkalum River Upper</v>
      </c>
      <c r="I63" s="61">
        <f t="shared" si="0"/>
        <v>3.9629761904761907</v>
      </c>
      <c r="J63" s="61">
        <f t="shared" ref="J63:J126" si="6">B63</f>
        <v>5.9095357142857141</v>
      </c>
      <c r="K63" s="61">
        <f t="shared" si="2"/>
        <v>8.2347063246351162</v>
      </c>
      <c r="L63" s="9"/>
      <c r="M63" s="9"/>
    </row>
    <row r="64" spans="1:13" x14ac:dyDescent="0.25">
      <c r="A64" s="18">
        <v>63</v>
      </c>
      <c r="B64" s="174">
        <v>5.6558214285714286</v>
      </c>
      <c r="C64" s="174">
        <v>3.7092619047619046</v>
      </c>
      <c r="D64" s="174"/>
      <c r="E64" s="174"/>
      <c r="G64" s="18">
        <f>'Phase cost, On-truck'!A72</f>
        <v>63</v>
      </c>
      <c r="H64" s="18" t="str">
        <f>'Phase cost, On-truck'!B72</f>
        <v>Mayo Creek</v>
      </c>
      <c r="I64" s="61">
        <f t="shared" si="0"/>
        <v>3.7092619047619046</v>
      </c>
      <c r="J64" s="61">
        <f t="shared" si="6"/>
        <v>5.6558214285714286</v>
      </c>
      <c r="K64" s="61">
        <f t="shared" si="2"/>
        <v>7.9809920389208315</v>
      </c>
      <c r="L64" s="9"/>
      <c r="M64" s="9"/>
    </row>
    <row r="65" spans="1:13" x14ac:dyDescent="0.25">
      <c r="A65" s="18">
        <v>64</v>
      </c>
      <c r="B65" s="174">
        <v>4.5053928571428568</v>
      </c>
      <c r="C65" s="174">
        <v>2.5588333333333333</v>
      </c>
      <c r="D65" s="174"/>
      <c r="E65" s="174"/>
      <c r="G65" s="18">
        <f>'Phase cost, On-truck'!A73</f>
        <v>64</v>
      </c>
      <c r="H65" s="18" t="str">
        <f>'Phase cost, On-truck'!B73</f>
        <v>Nelson River</v>
      </c>
      <c r="I65" s="61">
        <f t="shared" si="0"/>
        <v>2.5588333333333333</v>
      </c>
      <c r="J65" s="61">
        <f t="shared" si="6"/>
        <v>4.5053928571428568</v>
      </c>
      <c r="K65" s="61">
        <f t="shared" si="2"/>
        <v>6.8305634674922597</v>
      </c>
      <c r="L65" s="9"/>
      <c r="M65" s="9"/>
    </row>
    <row r="66" spans="1:13" x14ac:dyDescent="0.25">
      <c r="A66" s="18">
        <v>65</v>
      </c>
      <c r="B66" s="174">
        <v>4.0693928571428568</v>
      </c>
      <c r="C66" s="174">
        <v>2.1228333333333333</v>
      </c>
      <c r="D66" s="174"/>
      <c r="E66" s="174"/>
      <c r="G66" s="18">
        <f>'Phase cost, On-truck'!A74</f>
        <v>65</v>
      </c>
      <c r="H66" s="18" t="str">
        <f>'Phase cost, On-truck'!B74</f>
        <v>Erlandsen Creek</v>
      </c>
      <c r="I66" s="61">
        <f t="shared" si="0"/>
        <v>2.1228333333333333</v>
      </c>
      <c r="J66" s="61">
        <f t="shared" si="6"/>
        <v>4.0693928571428568</v>
      </c>
      <c r="K66" s="61">
        <f t="shared" si="2"/>
        <v>6.3945634674922598</v>
      </c>
      <c r="L66" s="9"/>
      <c r="M66" s="9"/>
    </row>
    <row r="67" spans="1:13" x14ac:dyDescent="0.25">
      <c r="A67" s="18">
        <v>66</v>
      </c>
      <c r="B67" s="174">
        <v>4.8522485014985017</v>
      </c>
      <c r="C67" s="174">
        <v>2.9056889776889774</v>
      </c>
      <c r="D67" s="174"/>
      <c r="E67" s="174"/>
      <c r="G67" s="18">
        <f>'Phase cost, On-truck'!A75</f>
        <v>66</v>
      </c>
      <c r="H67" s="18" t="str">
        <f>'Phase cost, On-truck'!B75</f>
        <v>Little Cedar River</v>
      </c>
      <c r="I67" s="61">
        <f t="shared" si="0"/>
        <v>2.9056889776889774</v>
      </c>
      <c r="J67" s="61">
        <f t="shared" si="6"/>
        <v>4.8522485014985017</v>
      </c>
      <c r="K67" s="61">
        <f t="shared" si="2"/>
        <v>7.1774191118479038</v>
      </c>
      <c r="L67" s="9"/>
      <c r="M67" s="9"/>
    </row>
    <row r="68" spans="1:13" x14ac:dyDescent="0.25">
      <c r="A68" s="18">
        <v>67</v>
      </c>
      <c r="B68" s="174">
        <v>4.8522485014985017</v>
      </c>
      <c r="C68" s="174">
        <v>2.9056889776889774</v>
      </c>
      <c r="D68" s="174"/>
      <c r="E68" s="174"/>
      <c r="G68" s="18">
        <f>'Phase cost, On-truck'!A76</f>
        <v>67</v>
      </c>
      <c r="H68" s="18" t="str">
        <f>'Phase cost, On-truck'!B76</f>
        <v>Clear Creek</v>
      </c>
      <c r="I68" s="61">
        <f t="shared" ref="I68:I131" si="7">C68</f>
        <v>2.9056889776889774</v>
      </c>
      <c r="J68" s="61">
        <f t="shared" si="6"/>
        <v>4.8522485014985017</v>
      </c>
      <c r="K68" s="61">
        <f t="shared" si="2"/>
        <v>7.1774191118479038</v>
      </c>
      <c r="L68" s="9"/>
      <c r="M68" s="9"/>
    </row>
    <row r="69" spans="1:13" x14ac:dyDescent="0.25">
      <c r="A69" s="18">
        <v>68</v>
      </c>
      <c r="B69" s="174">
        <v>4.6086923909423909</v>
      </c>
      <c r="C69" s="174">
        <v>2.662132867132867</v>
      </c>
      <c r="D69" s="174"/>
      <c r="E69" s="174"/>
      <c r="G69" s="18">
        <f>'Phase cost, On-truck'!A77</f>
        <v>68</v>
      </c>
      <c r="H69" s="18" t="str">
        <f>'Phase cost, On-truck'!B77</f>
        <v>Maroon Creek</v>
      </c>
      <c r="I69" s="61">
        <f t="shared" si="7"/>
        <v>2.662132867132867</v>
      </c>
      <c r="J69" s="61">
        <f t="shared" si="6"/>
        <v>4.6086923909423909</v>
      </c>
      <c r="K69" s="61">
        <f t="shared" ref="K69:K131" si="8">IF(E69="",I69+E$1,E69)</f>
        <v>6.9338630012917939</v>
      </c>
      <c r="L69" s="9"/>
      <c r="M69" s="9"/>
    </row>
    <row r="70" spans="1:13" x14ac:dyDescent="0.25">
      <c r="A70" s="18">
        <v>69</v>
      </c>
      <c r="B70" s="174">
        <v>4.5180904344193813</v>
      </c>
      <c r="C70" s="174">
        <v>2.892642021720969</v>
      </c>
      <c r="D70" s="174"/>
      <c r="E70" s="174"/>
      <c r="G70" s="18">
        <f>'Phase cost, On-truck'!A78</f>
        <v>69</v>
      </c>
      <c r="H70" s="18" t="str">
        <f>'Phase cost, On-truck'!B78</f>
        <v>Fiddler Creek</v>
      </c>
      <c r="I70" s="61">
        <f t="shared" si="7"/>
        <v>2.892642021720969</v>
      </c>
      <c r="J70" s="61">
        <f t="shared" si="6"/>
        <v>4.5180904344193813</v>
      </c>
      <c r="K70" s="61">
        <f t="shared" si="8"/>
        <v>7.1643721558798958</v>
      </c>
      <c r="L70" s="9"/>
      <c r="M70" s="9"/>
    </row>
    <row r="71" spans="1:13" x14ac:dyDescent="0.25">
      <c r="A71" s="18">
        <v>70</v>
      </c>
      <c r="B71" s="174">
        <v>4.4577332915622394</v>
      </c>
      <c r="C71" s="174">
        <v>2.8322848788638262</v>
      </c>
      <c r="D71" s="174"/>
      <c r="E71" s="174"/>
      <c r="G71" s="18">
        <f>'Phase cost, On-truck'!A79</f>
        <v>70</v>
      </c>
      <c r="H71" s="18" t="str">
        <f>'Phase cost, On-truck'!B79</f>
        <v>Little Oliver Creek</v>
      </c>
      <c r="I71" s="61">
        <f t="shared" si="7"/>
        <v>2.8322848788638262</v>
      </c>
      <c r="J71" s="61">
        <f t="shared" si="6"/>
        <v>4.4577332915622394</v>
      </c>
      <c r="K71" s="61">
        <f t="shared" si="8"/>
        <v>7.1040150130227531</v>
      </c>
      <c r="L71" s="9"/>
      <c r="M71" s="9"/>
    </row>
    <row r="72" spans="1:13" x14ac:dyDescent="0.25">
      <c r="A72" s="18">
        <v>71</v>
      </c>
      <c r="B72" s="174">
        <v>5.9467042483660135</v>
      </c>
      <c r="C72" s="174">
        <v>4.3212558356676007</v>
      </c>
      <c r="D72" s="174"/>
      <c r="E72" s="174"/>
      <c r="G72" s="18">
        <f>'Phase cost, On-truck'!A80</f>
        <v>71</v>
      </c>
      <c r="H72" s="18" t="str">
        <f>'Phase cost, On-truck'!B80</f>
        <v>Treasure Creek</v>
      </c>
      <c r="I72" s="61">
        <f t="shared" si="7"/>
        <v>4.3212558356676007</v>
      </c>
      <c r="J72" s="61">
        <f t="shared" si="6"/>
        <v>5.9467042483660135</v>
      </c>
      <c r="K72" s="61">
        <f t="shared" si="8"/>
        <v>8.5929859698265272</v>
      </c>
      <c r="L72" s="9"/>
      <c r="M72" s="9"/>
    </row>
    <row r="73" spans="1:13" x14ac:dyDescent="0.25">
      <c r="A73" s="18">
        <v>72</v>
      </c>
      <c r="B73" s="174">
        <v>4.4577332915622394</v>
      </c>
      <c r="C73" s="174">
        <v>2.8322848788638262</v>
      </c>
      <c r="D73" s="174"/>
      <c r="E73" s="174"/>
      <c r="G73" s="18">
        <f>'Phase cost, On-truck'!A81</f>
        <v>72</v>
      </c>
      <c r="H73" s="18" t="str">
        <f>'Phase cost, On-truck'!B81</f>
        <v>Legate Creek</v>
      </c>
      <c r="I73" s="61">
        <f t="shared" si="7"/>
        <v>2.8322848788638262</v>
      </c>
      <c r="J73" s="61">
        <f t="shared" si="6"/>
        <v>4.4577332915622394</v>
      </c>
      <c r="K73" s="61">
        <f t="shared" si="8"/>
        <v>7.1040150130227531</v>
      </c>
      <c r="L73" s="9"/>
      <c r="M73" s="9"/>
    </row>
    <row r="74" spans="1:13" x14ac:dyDescent="0.25">
      <c r="A74" s="18">
        <v>73</v>
      </c>
      <c r="B74" s="174">
        <v>4.2674701336675023</v>
      </c>
      <c r="C74" s="174">
        <v>2.6420217209690895</v>
      </c>
      <c r="D74" s="174"/>
      <c r="E74" s="174"/>
      <c r="G74" s="18">
        <f>'Phase cost, On-truck'!A82</f>
        <v>73</v>
      </c>
      <c r="H74" s="18" t="str">
        <f>'Phase cost, On-truck'!B82</f>
        <v>Chimdemash Creek</v>
      </c>
      <c r="I74" s="61">
        <f t="shared" si="7"/>
        <v>2.6420217209690895</v>
      </c>
      <c r="J74" s="61">
        <f t="shared" si="6"/>
        <v>4.2674701336675023</v>
      </c>
      <c r="K74" s="61">
        <f t="shared" si="8"/>
        <v>6.9137518551280159</v>
      </c>
      <c r="L74" s="9"/>
      <c r="M74" s="9"/>
    </row>
    <row r="75" spans="1:13" x14ac:dyDescent="0.25">
      <c r="A75" s="18">
        <v>74</v>
      </c>
      <c r="B75" s="174">
        <v>4.4859475772765238</v>
      </c>
      <c r="C75" s="174">
        <v>2.8604991645781115</v>
      </c>
      <c r="D75" s="174"/>
      <c r="E75" s="174"/>
      <c r="G75" s="18">
        <f>'Phase cost, On-truck'!A83</f>
        <v>74</v>
      </c>
      <c r="H75" s="18" t="str">
        <f>'Phase cost, On-truck'!B83</f>
        <v>Hardscrabble Creek</v>
      </c>
      <c r="I75" s="61">
        <f t="shared" si="7"/>
        <v>2.8604991645781115</v>
      </c>
      <c r="J75" s="61">
        <f t="shared" si="6"/>
        <v>4.4859475772765238</v>
      </c>
      <c r="K75" s="61">
        <f t="shared" si="8"/>
        <v>7.1322292987370375</v>
      </c>
      <c r="L75" s="9"/>
      <c r="M75" s="9"/>
    </row>
    <row r="76" spans="1:13" x14ac:dyDescent="0.25">
      <c r="A76" s="18">
        <v>75</v>
      </c>
      <c r="B76" s="174">
        <v>4.5911515984015976</v>
      </c>
      <c r="C76" s="174">
        <v>2.6445920745920746</v>
      </c>
      <c r="D76" s="174"/>
      <c r="E76" s="174"/>
      <c r="G76" s="18">
        <f>'Phase cost, On-truck'!A84</f>
        <v>75</v>
      </c>
      <c r="H76" s="18" t="str">
        <f>'Phase cost, On-truck'!B84</f>
        <v>Goat Creek</v>
      </c>
      <c r="I76" s="61">
        <f t="shared" si="7"/>
        <v>2.6445920745920746</v>
      </c>
      <c r="J76" s="61">
        <f t="shared" si="6"/>
        <v>4.5911515984015976</v>
      </c>
      <c r="K76" s="61">
        <f t="shared" si="8"/>
        <v>6.9163222087510015</v>
      </c>
      <c r="L76" s="9"/>
      <c r="M76" s="9"/>
    </row>
    <row r="77" spans="1:13" x14ac:dyDescent="0.25">
      <c r="A77" s="18">
        <v>76</v>
      </c>
      <c r="B77" s="174">
        <v>4.065242507492508</v>
      </c>
      <c r="C77" s="174">
        <v>2.1186829836829837</v>
      </c>
      <c r="D77" s="174"/>
      <c r="E77" s="174"/>
      <c r="G77" s="18">
        <f>'Phase cost, On-truck'!A85</f>
        <v>76</v>
      </c>
      <c r="H77" s="18" t="str">
        <f>'Phase cost, On-truck'!B85</f>
        <v>Lean-to Creek</v>
      </c>
      <c r="I77" s="61">
        <f t="shared" si="7"/>
        <v>2.1186829836829837</v>
      </c>
      <c r="J77" s="61">
        <f t="shared" si="6"/>
        <v>4.065242507492508</v>
      </c>
      <c r="K77" s="61">
        <f t="shared" si="8"/>
        <v>6.3904131178419101</v>
      </c>
      <c r="L77" s="9"/>
      <c r="M77" s="9"/>
    </row>
    <row r="78" spans="1:13" x14ac:dyDescent="0.25">
      <c r="A78" s="18">
        <v>77</v>
      </c>
      <c r="B78" s="174">
        <v>4.424726190476191</v>
      </c>
      <c r="C78" s="174">
        <v>2.6198333333333332</v>
      </c>
      <c r="D78" s="174"/>
      <c r="E78" s="174"/>
      <c r="G78" s="18">
        <f>'Phase cost, On-truck'!A86</f>
        <v>77</v>
      </c>
      <c r="H78" s="18" t="str">
        <f>'Phase cost, On-truck'!B86</f>
        <v>Kitselas Mountain</v>
      </c>
      <c r="I78" s="61">
        <f t="shared" si="7"/>
        <v>2.6198333333333332</v>
      </c>
      <c r="J78" s="61">
        <f t="shared" si="6"/>
        <v>4.424726190476191</v>
      </c>
      <c r="K78" s="61">
        <f t="shared" si="8"/>
        <v>6.8915634674922597</v>
      </c>
      <c r="L78" s="9"/>
      <c r="M78" s="9"/>
    </row>
    <row r="79" spans="1:13" x14ac:dyDescent="0.25">
      <c r="A79" s="18">
        <v>78</v>
      </c>
      <c r="B79" s="174">
        <v>5.2576146125116718</v>
      </c>
      <c r="C79" s="174">
        <v>3.6321661998132586</v>
      </c>
      <c r="D79" s="174"/>
      <c r="E79" s="174"/>
      <c r="G79" s="18">
        <f>'Phase cost, On-truck'!A87</f>
        <v>78</v>
      </c>
      <c r="H79" s="18" t="str">
        <f>'Phase cost, On-truck'!B87</f>
        <v>Kleanza Creek Lower</v>
      </c>
      <c r="I79" s="61">
        <f t="shared" si="7"/>
        <v>3.6321661998132586</v>
      </c>
      <c r="J79" s="61">
        <f t="shared" si="6"/>
        <v>5.2576146125116718</v>
      </c>
      <c r="K79" s="61">
        <f t="shared" si="8"/>
        <v>7.9038963339721846</v>
      </c>
      <c r="L79" s="9"/>
      <c r="M79" s="9"/>
    </row>
    <row r="80" spans="1:13" x14ac:dyDescent="0.25">
      <c r="A80" s="18">
        <v>79</v>
      </c>
      <c r="B80" s="174">
        <v>4.6590852007469659</v>
      </c>
      <c r="C80" s="174">
        <v>3.0336367880485526</v>
      </c>
      <c r="D80" s="174"/>
      <c r="E80" s="174"/>
      <c r="G80" s="18">
        <f>'Phase cost, On-truck'!A88</f>
        <v>79</v>
      </c>
      <c r="H80" s="18" t="str">
        <f>'Phase cost, On-truck'!B88</f>
        <v>Kleanza Creek Upper</v>
      </c>
      <c r="I80" s="61">
        <f t="shared" si="7"/>
        <v>3.0336367880485526</v>
      </c>
      <c r="J80" s="61">
        <f t="shared" si="6"/>
        <v>4.6590852007469659</v>
      </c>
      <c r="K80" s="61">
        <f t="shared" si="8"/>
        <v>7.3053669222074795</v>
      </c>
      <c r="L80" s="9"/>
      <c r="M80" s="9"/>
    </row>
    <row r="81" spans="1:13" x14ac:dyDescent="0.25">
      <c r="A81" s="18">
        <v>80</v>
      </c>
      <c r="B81" s="174">
        <v>5.3876706349206351</v>
      </c>
      <c r="C81" s="174">
        <v>3.7622222222222219</v>
      </c>
      <c r="D81" s="174"/>
      <c r="E81" s="174"/>
      <c r="G81" s="18">
        <f>'Phase cost, On-truck'!A89</f>
        <v>80</v>
      </c>
      <c r="H81" s="18" t="str">
        <f>'Phase cost, On-truck'!B89</f>
        <v>Zymoetz River Upper</v>
      </c>
      <c r="I81" s="61">
        <f t="shared" si="7"/>
        <v>3.7622222222222219</v>
      </c>
      <c r="J81" s="61">
        <f t="shared" si="6"/>
        <v>5.3876706349206351</v>
      </c>
      <c r="K81" s="61">
        <f t="shared" si="8"/>
        <v>8.0339523563811479</v>
      </c>
      <c r="L81" s="9"/>
      <c r="M81" s="9"/>
    </row>
    <row r="82" spans="1:13" x14ac:dyDescent="0.25">
      <c r="A82" s="18">
        <v>81</v>
      </c>
      <c r="B82" s="174">
        <v>4.6835753968253977</v>
      </c>
      <c r="C82" s="174">
        <v>3.0581269841269845</v>
      </c>
      <c r="D82" s="174"/>
      <c r="E82" s="174"/>
      <c r="G82" s="18">
        <f>'Phase cost, On-truck'!A90</f>
        <v>81</v>
      </c>
      <c r="H82" s="18" t="str">
        <f>'Phase cost, On-truck'!B90</f>
        <v>Zymoetz River Lower</v>
      </c>
      <c r="I82" s="61">
        <f t="shared" si="7"/>
        <v>3.0581269841269845</v>
      </c>
      <c r="J82" s="61">
        <f t="shared" si="6"/>
        <v>4.6835753968253977</v>
      </c>
      <c r="K82" s="61">
        <f t="shared" si="8"/>
        <v>7.3298571182859114</v>
      </c>
      <c r="L82" s="9"/>
      <c r="M82" s="9"/>
    </row>
    <row r="83" spans="1:13" x14ac:dyDescent="0.25">
      <c r="A83" s="18">
        <v>82</v>
      </c>
      <c r="B83" s="174">
        <v>5.3876706349206351</v>
      </c>
      <c r="C83" s="174">
        <v>3.7622222222222219</v>
      </c>
      <c r="D83" s="174"/>
      <c r="E83" s="174"/>
      <c r="G83" s="18">
        <f>'Phase cost, On-truck'!A91</f>
        <v>82</v>
      </c>
      <c r="H83" s="18" t="str">
        <f>'Phase cost, On-truck'!B91</f>
        <v>Clore River Lower</v>
      </c>
      <c r="I83" s="61">
        <f t="shared" si="7"/>
        <v>3.7622222222222219</v>
      </c>
      <c r="J83" s="61">
        <f t="shared" si="6"/>
        <v>5.3876706349206351</v>
      </c>
      <c r="K83" s="61">
        <f t="shared" si="8"/>
        <v>8.0339523563811479</v>
      </c>
      <c r="L83" s="9"/>
      <c r="M83" s="9"/>
    </row>
    <row r="84" spans="1:13" x14ac:dyDescent="0.25">
      <c r="A84" s="18">
        <v>83</v>
      </c>
      <c r="B84" s="174">
        <v>6.5265753968253968</v>
      </c>
      <c r="C84" s="174">
        <v>4.901126984126984</v>
      </c>
      <c r="D84" s="174"/>
      <c r="E84" s="174"/>
      <c r="G84" s="18">
        <f>'Phase cost, On-truck'!A92</f>
        <v>83</v>
      </c>
      <c r="H84" s="18" t="str">
        <f>'Phase cost, On-truck'!B92</f>
        <v>Kitnayakwa River</v>
      </c>
      <c r="I84" s="61">
        <f t="shared" si="7"/>
        <v>4.901126984126984</v>
      </c>
      <c r="J84" s="61">
        <f t="shared" si="6"/>
        <v>6.5265753968253968</v>
      </c>
      <c r="K84" s="61">
        <f t="shared" si="8"/>
        <v>9.1728571182859113</v>
      </c>
      <c r="L84" s="9"/>
      <c r="M84" s="9"/>
    </row>
    <row r="85" spans="1:13" x14ac:dyDescent="0.25">
      <c r="A85" s="18">
        <v>84</v>
      </c>
      <c r="B85" s="174">
        <v>6.2475753968253969</v>
      </c>
      <c r="C85" s="174">
        <v>4.6221269841269832</v>
      </c>
      <c r="D85" s="174"/>
      <c r="E85" s="174"/>
      <c r="G85" s="18">
        <f>'Phase cost, On-truck'!A93</f>
        <v>84</v>
      </c>
      <c r="H85" s="18" t="str">
        <f>'Phase cost, On-truck'!B93</f>
        <v>Nilah Creek</v>
      </c>
      <c r="I85" s="61">
        <f t="shared" si="7"/>
        <v>4.6221269841269832</v>
      </c>
      <c r="J85" s="61">
        <f t="shared" si="6"/>
        <v>6.2475753968253969</v>
      </c>
      <c r="K85" s="61">
        <f t="shared" si="8"/>
        <v>8.8938571182859096</v>
      </c>
      <c r="L85" s="9"/>
      <c r="M85" s="9"/>
    </row>
    <row r="86" spans="1:13" x14ac:dyDescent="0.25">
      <c r="A86" s="18">
        <v>85</v>
      </c>
      <c r="B86" s="174">
        <v>6.2475753968253969</v>
      </c>
      <c r="C86" s="174">
        <v>4.6221269841269832</v>
      </c>
      <c r="D86" s="174"/>
      <c r="E86" s="174"/>
      <c r="G86" s="18">
        <f>'Phase cost, On-truck'!A94</f>
        <v>85</v>
      </c>
      <c r="H86" s="18" t="str">
        <f>'Phase cost, On-truck'!B94</f>
        <v>Limonite Creek</v>
      </c>
      <c r="I86" s="61">
        <f t="shared" si="7"/>
        <v>4.6221269841269832</v>
      </c>
      <c r="J86" s="61">
        <f t="shared" si="6"/>
        <v>6.2475753968253969</v>
      </c>
      <c r="K86" s="61">
        <f t="shared" si="8"/>
        <v>8.8938571182859096</v>
      </c>
      <c r="L86" s="9"/>
      <c r="M86" s="9"/>
    </row>
    <row r="87" spans="1:13" x14ac:dyDescent="0.25">
      <c r="A87" s="18">
        <v>86</v>
      </c>
      <c r="B87" s="174">
        <v>6.2233849206349214</v>
      </c>
      <c r="C87" s="174">
        <v>4.5979365079365078</v>
      </c>
      <c r="D87" s="174"/>
      <c r="E87" s="174"/>
      <c r="G87" s="18">
        <f>'Phase cost, On-truck'!A95</f>
        <v>86</v>
      </c>
      <c r="H87" s="18" t="str">
        <f>'Phase cost, On-truck'!B95</f>
        <v>Clore River Mid</v>
      </c>
      <c r="I87" s="61">
        <f t="shared" si="7"/>
        <v>4.5979365079365078</v>
      </c>
      <c r="J87" s="61">
        <f t="shared" si="6"/>
        <v>6.2233849206349214</v>
      </c>
      <c r="K87" s="61">
        <f t="shared" si="8"/>
        <v>8.8696666420954351</v>
      </c>
      <c r="L87" s="9"/>
      <c r="M87" s="9"/>
    </row>
    <row r="88" spans="1:13" x14ac:dyDescent="0.25">
      <c r="A88" s="18">
        <v>87</v>
      </c>
      <c r="B88" s="174">
        <v>3.5259444444444443</v>
      </c>
      <c r="C88" s="174">
        <v>3.4039484126984125</v>
      </c>
      <c r="D88" s="174"/>
      <c r="E88" s="174"/>
      <c r="G88" s="18">
        <f>'Phase cost, On-truck'!A96</f>
        <v>87</v>
      </c>
      <c r="H88" s="18" t="str">
        <f>'Phase cost, On-truck'!B96</f>
        <v>Hunter Creek</v>
      </c>
      <c r="I88" s="61">
        <f t="shared" si="7"/>
        <v>3.4039484126984125</v>
      </c>
      <c r="J88" s="61">
        <f t="shared" si="6"/>
        <v>3.5259444444444443</v>
      </c>
      <c r="K88" s="61">
        <f t="shared" si="8"/>
        <v>7.6756785468573394</v>
      </c>
      <c r="L88" s="9"/>
      <c r="M88" s="9"/>
    </row>
    <row r="89" spans="1:13" x14ac:dyDescent="0.25">
      <c r="A89" s="18">
        <v>88</v>
      </c>
      <c r="B89" s="174">
        <v>2.8983253968253968</v>
      </c>
      <c r="C89" s="174">
        <v>2.6799007936507939</v>
      </c>
      <c r="D89" s="174"/>
      <c r="E89" s="174"/>
      <c r="G89" s="18">
        <f>'Phase cost, On-truck'!A97</f>
        <v>88</v>
      </c>
      <c r="H89" s="18" t="str">
        <f>'Phase cost, On-truck'!B97</f>
        <v>Chist Creek Upper</v>
      </c>
      <c r="I89" s="61">
        <f t="shared" si="7"/>
        <v>2.6799007936507939</v>
      </c>
      <c r="J89" s="61">
        <f t="shared" si="6"/>
        <v>2.8983253968253968</v>
      </c>
      <c r="K89" s="61">
        <f t="shared" si="8"/>
        <v>6.9516309278097204</v>
      </c>
      <c r="L89" s="9"/>
      <c r="M89" s="9"/>
    </row>
    <row r="90" spans="1:13" x14ac:dyDescent="0.25">
      <c r="A90" s="18">
        <v>89</v>
      </c>
      <c r="B90" s="174">
        <v>3.8737420634920641</v>
      </c>
      <c r="C90" s="174">
        <v>3.0152380952380953</v>
      </c>
      <c r="D90" s="174"/>
      <c r="E90" s="174"/>
      <c r="G90" s="18">
        <f>'Phase cost, On-truck'!A98</f>
        <v>89</v>
      </c>
      <c r="H90" s="18" t="str">
        <f>'Phase cost, On-truck'!B98</f>
        <v>Williams Creek Upper</v>
      </c>
      <c r="I90" s="61">
        <f t="shared" si="7"/>
        <v>3.0152380952380953</v>
      </c>
      <c r="J90" s="61">
        <f t="shared" si="6"/>
        <v>3.8737420634920641</v>
      </c>
      <c r="K90" s="61">
        <f t="shared" si="8"/>
        <v>7.2869682293970222</v>
      </c>
      <c r="L90" s="9"/>
      <c r="M90" s="9"/>
    </row>
    <row r="91" spans="1:13" x14ac:dyDescent="0.25">
      <c r="A91" s="18">
        <v>90</v>
      </c>
      <c r="B91" s="174">
        <v>2.9204087301587305</v>
      </c>
      <c r="C91" s="174">
        <v>2.0619047619047617</v>
      </c>
      <c r="D91" s="174"/>
      <c r="E91" s="174"/>
      <c r="G91" s="18">
        <f>'Phase cost, On-truck'!A99</f>
        <v>90</v>
      </c>
      <c r="H91" s="18" t="str">
        <f>'Phase cost, On-truck'!B99</f>
        <v>Williams Creek Lower</v>
      </c>
      <c r="I91" s="61">
        <f t="shared" si="7"/>
        <v>2.0619047619047617</v>
      </c>
      <c r="J91" s="61">
        <f t="shared" si="6"/>
        <v>2.9204087301587305</v>
      </c>
      <c r="K91" s="61">
        <f t="shared" si="8"/>
        <v>6.3336348960636881</v>
      </c>
      <c r="L91" s="9"/>
      <c r="M91" s="9"/>
    </row>
    <row r="92" spans="1:13" x14ac:dyDescent="0.25">
      <c r="A92" s="18">
        <v>91</v>
      </c>
      <c r="B92" s="174">
        <v>4.4193373015873023</v>
      </c>
      <c r="C92" s="174">
        <v>2.3725555555555555</v>
      </c>
      <c r="D92" s="174"/>
      <c r="E92" s="174"/>
      <c r="G92" s="18">
        <f>'Phase cost, On-truck'!A100</f>
        <v>91</v>
      </c>
      <c r="H92" s="18" t="str">
        <f>'Phase cost, On-truck'!B100</f>
        <v>Terrace Airport</v>
      </c>
      <c r="I92" s="61">
        <f t="shared" si="7"/>
        <v>2.3725555555555555</v>
      </c>
      <c r="J92" s="61">
        <f t="shared" si="6"/>
        <v>4.4193373015873023</v>
      </c>
      <c r="K92" s="61">
        <f t="shared" si="8"/>
        <v>6.644285689714482</v>
      </c>
      <c r="L92" s="9"/>
      <c r="M92" s="9"/>
    </row>
    <row r="93" spans="1:13" x14ac:dyDescent="0.25">
      <c r="A93" s="18">
        <v>92</v>
      </c>
      <c r="B93" s="174">
        <v>3.571448412698413</v>
      </c>
      <c r="C93" s="174">
        <v>1.8361351981351983</v>
      </c>
      <c r="D93" s="174"/>
      <c r="E93" s="174"/>
      <c r="G93" s="18">
        <f>'Phase cost, On-truck'!A101</f>
        <v>92</v>
      </c>
      <c r="H93" s="18" t="str">
        <f>'Phase cost, On-truck'!B101</f>
        <v>Kitsumkalum River Lower</v>
      </c>
      <c r="I93" s="61">
        <f t="shared" si="7"/>
        <v>1.8361351981351983</v>
      </c>
      <c r="J93" s="61">
        <f t="shared" si="6"/>
        <v>3.571448412698413</v>
      </c>
      <c r="K93" s="61">
        <f t="shared" si="8"/>
        <v>6.107865332294125</v>
      </c>
      <c r="L93" s="9"/>
      <c r="M93" s="9"/>
    </row>
    <row r="94" spans="1:13" x14ac:dyDescent="0.25">
      <c r="A94" s="18">
        <v>93</v>
      </c>
      <c r="B94" s="174">
        <v>4.0582261904761898</v>
      </c>
      <c r="C94" s="174">
        <v>2.1116666666666664</v>
      </c>
      <c r="D94" s="174"/>
      <c r="E94" s="174">
        <v>5.4845567595459226</v>
      </c>
      <c r="G94" s="18">
        <f>'Phase cost, On-truck'!A102</f>
        <v>93</v>
      </c>
      <c r="H94" s="18" t="str">
        <f>'Phase cost, On-truck'!B102</f>
        <v>Zymagotitz River</v>
      </c>
      <c r="I94" s="61">
        <f t="shared" si="7"/>
        <v>2.1116666666666664</v>
      </c>
      <c r="J94" s="61">
        <f t="shared" si="6"/>
        <v>4.0582261904761898</v>
      </c>
      <c r="K94" s="61">
        <f t="shared" si="8"/>
        <v>5.4845567595459226</v>
      </c>
      <c r="L94" s="9"/>
      <c r="M94" s="9"/>
    </row>
    <row r="95" spans="1:13" x14ac:dyDescent="0.25">
      <c r="A95" s="18">
        <v>94</v>
      </c>
      <c r="B95" s="174">
        <v>4.5342783060592655</v>
      </c>
      <c r="C95" s="174">
        <v>2.5877187822497421</v>
      </c>
      <c r="D95" s="174"/>
      <c r="E95" s="174">
        <v>5.0944587203302367</v>
      </c>
      <c r="G95" s="18">
        <f>'Phase cost, On-truck'!A103</f>
        <v>94</v>
      </c>
      <c r="H95" s="18" t="str">
        <f>'Phase cost, On-truck'!B103</f>
        <v>Exstew River Upper</v>
      </c>
      <c r="I95" s="61">
        <f t="shared" si="7"/>
        <v>2.5877187822497421</v>
      </c>
      <c r="J95" s="61">
        <f t="shared" si="6"/>
        <v>4.5342783060592655</v>
      </c>
      <c r="K95" s="61">
        <f t="shared" si="8"/>
        <v>5.0944587203302367</v>
      </c>
      <c r="L95" s="9"/>
      <c r="M95" s="9"/>
    </row>
    <row r="96" spans="1:13" x14ac:dyDescent="0.25">
      <c r="A96" s="18">
        <v>95</v>
      </c>
      <c r="B96" s="174">
        <v>4.5342783060592655</v>
      </c>
      <c r="C96" s="174">
        <v>2.5877187822497421</v>
      </c>
      <c r="D96" s="174"/>
      <c r="E96" s="174">
        <v>5.0944587203302367</v>
      </c>
      <c r="G96" s="18">
        <f>'Phase cost, On-truck'!A104</f>
        <v>95</v>
      </c>
      <c r="H96" s="18" t="str">
        <f>'Phase cost, On-truck'!B104</f>
        <v>Exchamsiks River</v>
      </c>
      <c r="I96" s="61">
        <f t="shared" si="7"/>
        <v>2.5877187822497421</v>
      </c>
      <c r="J96" s="61">
        <f t="shared" si="6"/>
        <v>4.5342783060592655</v>
      </c>
      <c r="K96" s="61">
        <f t="shared" si="8"/>
        <v>5.0944587203302367</v>
      </c>
      <c r="L96" s="9"/>
      <c r="M96" s="9"/>
    </row>
    <row r="97" spans="1:13" x14ac:dyDescent="0.25">
      <c r="A97" s="18">
        <v>96</v>
      </c>
      <c r="B97" s="174">
        <v>4.5342783060592655</v>
      </c>
      <c r="C97" s="174">
        <v>2.5877187822497421</v>
      </c>
      <c r="D97" s="174"/>
      <c r="E97" s="174">
        <v>5.0944587203302367</v>
      </c>
      <c r="G97" s="18">
        <f>'Phase cost, On-truck'!A105</f>
        <v>96</v>
      </c>
      <c r="H97" s="18" t="str">
        <f>'Phase cost, On-truck'!B105</f>
        <v>Exstew River Lower</v>
      </c>
      <c r="I97" s="61">
        <f t="shared" si="7"/>
        <v>2.5877187822497421</v>
      </c>
      <c r="J97" s="61">
        <f t="shared" si="6"/>
        <v>4.5342783060592655</v>
      </c>
      <c r="K97" s="61">
        <f t="shared" si="8"/>
        <v>5.0944587203302367</v>
      </c>
      <c r="L97" s="9"/>
      <c r="M97" s="9"/>
    </row>
    <row r="98" spans="1:13" x14ac:dyDescent="0.25">
      <c r="A98" s="18">
        <v>97</v>
      </c>
      <c r="B98" s="174">
        <v>3.9096575630252102</v>
      </c>
      <c r="C98" s="174">
        <v>1.9630980392156863</v>
      </c>
      <c r="D98" s="174"/>
      <c r="E98" s="174">
        <v>4.6169587203302367</v>
      </c>
      <c r="G98" s="18">
        <f>'Phase cost, On-truck'!A106</f>
        <v>97</v>
      </c>
      <c r="H98" s="18" t="str">
        <f>'Phase cost, On-truck'!B106</f>
        <v>Shames River</v>
      </c>
      <c r="I98" s="61">
        <f t="shared" si="7"/>
        <v>1.9630980392156863</v>
      </c>
      <c r="J98" s="61">
        <f t="shared" si="6"/>
        <v>3.9096575630252102</v>
      </c>
      <c r="K98" s="61">
        <f t="shared" si="8"/>
        <v>4.6169587203302367</v>
      </c>
      <c r="L98" s="9"/>
      <c r="M98" s="9"/>
    </row>
    <row r="99" spans="1:13" x14ac:dyDescent="0.25">
      <c r="A99" s="18">
        <v>98</v>
      </c>
      <c r="B99" s="174">
        <v>4.7955039682539686</v>
      </c>
      <c r="C99" s="174">
        <v>3.1700555555555554</v>
      </c>
      <c r="D99" s="174"/>
      <c r="E99" s="174"/>
      <c r="G99" s="18">
        <f>'Phase cost, On-truck'!A107</f>
        <v>98</v>
      </c>
      <c r="H99" s="18" t="str">
        <f>'Phase cost, On-truck'!B107</f>
        <v>Dasque Creek</v>
      </c>
      <c r="I99" s="61">
        <f t="shared" si="7"/>
        <v>3.1700555555555554</v>
      </c>
      <c r="J99" s="61">
        <f t="shared" si="6"/>
        <v>4.7955039682539686</v>
      </c>
      <c r="K99" s="61">
        <f t="shared" si="8"/>
        <v>7.4417856897144823</v>
      </c>
      <c r="L99" s="9"/>
      <c r="M99" s="9"/>
    </row>
    <row r="100" spans="1:13" x14ac:dyDescent="0.25">
      <c r="A100" s="18">
        <v>99</v>
      </c>
      <c r="B100" s="174">
        <v>4.7955039682539686</v>
      </c>
      <c r="C100" s="174">
        <v>3.1700555555555554</v>
      </c>
      <c r="D100" s="174"/>
      <c r="E100" s="174"/>
      <c r="G100" s="18">
        <f>'Phase cost, On-truck'!A108</f>
        <v>99</v>
      </c>
      <c r="H100" s="18" t="str">
        <f>'Phase cost, On-truck'!B108</f>
        <v>Whitebottom Creek</v>
      </c>
      <c r="I100" s="61">
        <f t="shared" si="7"/>
        <v>3.1700555555555554</v>
      </c>
      <c r="J100" s="61">
        <f t="shared" si="6"/>
        <v>4.7955039682539686</v>
      </c>
      <c r="K100" s="61">
        <f t="shared" si="8"/>
        <v>7.4417856897144823</v>
      </c>
      <c r="L100" s="9"/>
      <c r="M100" s="9"/>
    </row>
    <row r="101" spans="1:13" x14ac:dyDescent="0.25">
      <c r="A101" s="18">
        <v>100</v>
      </c>
      <c r="B101" s="174">
        <v>2.7174920634920636</v>
      </c>
      <c r="C101" s="174">
        <v>2.4990674603174607</v>
      </c>
      <c r="D101" s="174"/>
      <c r="E101" s="174"/>
      <c r="G101" s="18">
        <f>'Phase cost, On-truck'!A109</f>
        <v>100</v>
      </c>
      <c r="H101" s="18" t="str">
        <f>'Phase cost, On-truck'!B109</f>
        <v>Lakelse Lake</v>
      </c>
      <c r="I101" s="61">
        <f t="shared" si="7"/>
        <v>2.4990674603174607</v>
      </c>
      <c r="J101" s="61">
        <f t="shared" si="6"/>
        <v>2.7174920634920636</v>
      </c>
      <c r="K101" s="61">
        <f t="shared" si="8"/>
        <v>6.7707975944763872</v>
      </c>
      <c r="L101" s="9"/>
      <c r="M101" s="9"/>
    </row>
    <row r="102" spans="1:13" x14ac:dyDescent="0.25">
      <c r="A102" s="18">
        <v>101</v>
      </c>
      <c r="B102" s="174">
        <v>2.8983253968253968</v>
      </c>
      <c r="C102" s="174">
        <v>2.6799007936507939</v>
      </c>
      <c r="D102" s="174"/>
      <c r="E102" s="174"/>
      <c r="G102" s="18">
        <f>'Phase cost, On-truck'!A110</f>
        <v>101</v>
      </c>
      <c r="H102" s="18" t="str">
        <f>'Phase cost, On-truck'!B110</f>
        <v>Chist Creek Lower</v>
      </c>
      <c r="I102" s="61">
        <f t="shared" si="7"/>
        <v>2.6799007936507939</v>
      </c>
      <c r="J102" s="61">
        <f t="shared" si="6"/>
        <v>2.8983253968253968</v>
      </c>
      <c r="K102" s="61">
        <f t="shared" si="8"/>
        <v>6.9516309278097204</v>
      </c>
      <c r="L102" s="9"/>
      <c r="M102" s="9"/>
    </row>
    <row r="103" spans="1:13" x14ac:dyDescent="0.25">
      <c r="A103" s="18">
        <v>102</v>
      </c>
      <c r="B103" s="174">
        <v>2.9861111111111116</v>
      </c>
      <c r="C103" s="174">
        <v>2.8641150793650798</v>
      </c>
      <c r="D103" s="174"/>
      <c r="E103" s="174"/>
      <c r="G103" s="18">
        <f>'Phase cost, On-truck'!A111</f>
        <v>102</v>
      </c>
      <c r="H103" s="18" t="str">
        <f>'Phase cost, On-truck'!B111</f>
        <v>Kitimat River 2</v>
      </c>
      <c r="I103" s="61">
        <f t="shared" si="7"/>
        <v>2.8641150793650798</v>
      </c>
      <c r="J103" s="61">
        <f t="shared" si="6"/>
        <v>2.9861111111111116</v>
      </c>
      <c r="K103" s="61">
        <f t="shared" si="8"/>
        <v>7.1358452135240062</v>
      </c>
      <c r="L103" s="9"/>
      <c r="M103" s="9"/>
    </row>
    <row r="104" spans="1:13" x14ac:dyDescent="0.25">
      <c r="A104" s="18">
        <v>103</v>
      </c>
      <c r="B104" s="174">
        <v>2.9861111111111116</v>
      </c>
      <c r="C104" s="174">
        <v>2.8641150793650798</v>
      </c>
      <c r="D104" s="174"/>
      <c r="E104" s="174"/>
      <c r="G104" s="18">
        <f>'Phase cost, On-truck'!A112</f>
        <v>103</v>
      </c>
      <c r="H104" s="18" t="str">
        <f>'Phase cost, On-truck'!B112</f>
        <v>Kitimat River 1</v>
      </c>
      <c r="I104" s="61">
        <f t="shared" si="7"/>
        <v>2.8641150793650798</v>
      </c>
      <c r="J104" s="61">
        <f t="shared" si="6"/>
        <v>2.9861111111111116</v>
      </c>
      <c r="K104" s="61">
        <f t="shared" si="8"/>
        <v>7.1358452135240062</v>
      </c>
      <c r="L104" s="9"/>
      <c r="M104" s="9"/>
    </row>
    <row r="105" spans="1:13" x14ac:dyDescent="0.25">
      <c r="A105" s="18">
        <v>104</v>
      </c>
      <c r="B105" s="174">
        <v>2.9861111111111116</v>
      </c>
      <c r="C105" s="174">
        <v>2.8641150793650798</v>
      </c>
      <c r="D105" s="174"/>
      <c r="E105" s="174"/>
      <c r="G105" s="18">
        <f>'Phase cost, On-truck'!A113</f>
        <v>104</v>
      </c>
      <c r="H105" s="18" t="str">
        <f>'Phase cost, On-truck'!B113</f>
        <v>McKay Creek</v>
      </c>
      <c r="I105" s="61">
        <f t="shared" si="7"/>
        <v>2.8641150793650798</v>
      </c>
      <c r="J105" s="61">
        <f t="shared" si="6"/>
        <v>2.9861111111111116</v>
      </c>
      <c r="K105" s="61">
        <f t="shared" si="8"/>
        <v>7.1358452135240062</v>
      </c>
      <c r="L105" s="9"/>
      <c r="M105" s="9"/>
    </row>
    <row r="106" spans="1:13" x14ac:dyDescent="0.25">
      <c r="A106" s="18">
        <v>105</v>
      </c>
      <c r="B106" s="174">
        <v>2.9861111111111116</v>
      </c>
      <c r="C106" s="174">
        <v>2.8641150793650798</v>
      </c>
      <c r="D106" s="174"/>
      <c r="E106" s="174"/>
      <c r="G106" s="18">
        <f>'Phase cost, On-truck'!A114</f>
        <v>105</v>
      </c>
      <c r="H106" s="18" t="str">
        <f>'Phase cost, On-truck'!B114</f>
        <v>Bolton Creek</v>
      </c>
      <c r="I106" s="61">
        <f t="shared" si="7"/>
        <v>2.8641150793650798</v>
      </c>
      <c r="J106" s="61">
        <f t="shared" si="6"/>
        <v>2.9861111111111116</v>
      </c>
      <c r="K106" s="61">
        <f t="shared" si="8"/>
        <v>7.1358452135240062</v>
      </c>
      <c r="L106" s="9"/>
      <c r="M106" s="9"/>
    </row>
    <row r="107" spans="1:13" x14ac:dyDescent="0.25">
      <c r="A107" s="18">
        <v>106</v>
      </c>
      <c r="B107" s="174">
        <v>2.1709444444444443</v>
      </c>
      <c r="C107" s="174">
        <v>3.0406150793650797</v>
      </c>
      <c r="D107" s="174"/>
      <c r="E107" s="174"/>
      <c r="G107" s="18">
        <f>'Phase cost, On-truck'!A115</f>
        <v>106</v>
      </c>
      <c r="H107" s="18" t="str">
        <f>'Phase cost, On-truck'!B115</f>
        <v>Nalbeelah Creek</v>
      </c>
      <c r="I107" s="61">
        <f t="shared" si="7"/>
        <v>3.0406150793650797</v>
      </c>
      <c r="J107" s="61">
        <f t="shared" si="6"/>
        <v>2.1709444444444443</v>
      </c>
      <c r="K107" s="61">
        <f t="shared" si="8"/>
        <v>7.3123452135240061</v>
      </c>
      <c r="L107" s="9"/>
      <c r="M107" s="9"/>
    </row>
    <row r="108" spans="1:13" x14ac:dyDescent="0.25">
      <c r="A108" s="18">
        <v>107</v>
      </c>
      <c r="B108" s="174">
        <v>3.1236587301587302</v>
      </c>
      <c r="C108" s="174">
        <v>3.0016626984126988</v>
      </c>
      <c r="D108" s="174"/>
      <c r="E108" s="174"/>
      <c r="G108" s="18">
        <f>'Phase cost, On-truck'!A116</f>
        <v>107</v>
      </c>
      <c r="H108" s="18" t="str">
        <f>'Phase cost, On-truck'!B116</f>
        <v>Kitimat Valley Upper</v>
      </c>
      <c r="I108" s="61">
        <f t="shared" si="7"/>
        <v>3.0016626984126988</v>
      </c>
      <c r="J108" s="61">
        <f t="shared" si="6"/>
        <v>3.1236587301587302</v>
      </c>
      <c r="K108" s="61">
        <f t="shared" si="8"/>
        <v>7.2733928325716253</v>
      </c>
      <c r="L108" s="9"/>
      <c r="M108" s="9"/>
    </row>
    <row r="109" spans="1:13" x14ac:dyDescent="0.25">
      <c r="A109" s="18">
        <v>108</v>
      </c>
      <c r="B109" s="174">
        <v>3.3774682539682539</v>
      </c>
      <c r="C109" s="174">
        <v>3.2554722222222221</v>
      </c>
      <c r="D109" s="174"/>
      <c r="E109" s="174"/>
      <c r="G109" s="18">
        <f>'Phase cost, On-truck'!A117</f>
        <v>108</v>
      </c>
      <c r="H109" s="18" t="str">
        <f>'Phase cost, On-truck'!B117</f>
        <v>Coldwater Creek</v>
      </c>
      <c r="I109" s="61">
        <f t="shared" si="7"/>
        <v>3.2554722222222221</v>
      </c>
      <c r="J109" s="61">
        <f t="shared" si="6"/>
        <v>3.3774682539682539</v>
      </c>
      <c r="K109" s="61">
        <f t="shared" si="8"/>
        <v>7.5272023563811485</v>
      </c>
      <c r="L109" s="9"/>
      <c r="M109" s="9"/>
    </row>
    <row r="110" spans="1:13" x14ac:dyDescent="0.25">
      <c r="A110" s="18">
        <v>109</v>
      </c>
      <c r="B110" s="174">
        <v>3.4826666666666668</v>
      </c>
      <c r="C110" s="174">
        <v>3.3316626984126989</v>
      </c>
      <c r="D110" s="174"/>
      <c r="E110" s="174"/>
      <c r="G110" s="18">
        <f>'Phase cost, On-truck'!A118</f>
        <v>109</v>
      </c>
      <c r="H110" s="18" t="str">
        <f>'Phase cost, On-truck'!B118</f>
        <v>Lone Wolf Creek</v>
      </c>
      <c r="I110" s="61">
        <f t="shared" si="7"/>
        <v>3.3316626984126989</v>
      </c>
      <c r="J110" s="61">
        <f t="shared" si="6"/>
        <v>3.4826666666666668</v>
      </c>
      <c r="K110" s="61">
        <f t="shared" si="8"/>
        <v>7.6033928325716253</v>
      </c>
      <c r="L110" s="9"/>
      <c r="M110" s="9"/>
    </row>
    <row r="111" spans="1:13" x14ac:dyDescent="0.25">
      <c r="A111" s="18">
        <v>110</v>
      </c>
      <c r="B111" s="174">
        <v>2.4674285714285715</v>
      </c>
      <c r="C111" s="174">
        <v>3.517376984126984</v>
      </c>
      <c r="D111" s="174"/>
      <c r="E111" s="174"/>
      <c r="G111" s="18">
        <f>'Phase cost, On-truck'!A119</f>
        <v>110</v>
      </c>
      <c r="H111" s="18" t="str">
        <f>'Phase cost, On-truck'!B119</f>
        <v>Raley Creek</v>
      </c>
      <c r="I111" s="61">
        <f t="shared" si="7"/>
        <v>3.517376984126984</v>
      </c>
      <c r="J111" s="61">
        <f t="shared" si="6"/>
        <v>2.4674285714285715</v>
      </c>
      <c r="K111" s="61">
        <f t="shared" si="8"/>
        <v>7.7891071182859104</v>
      </c>
      <c r="L111" s="9"/>
      <c r="M111" s="9"/>
    </row>
    <row r="112" spans="1:13" x14ac:dyDescent="0.25">
      <c r="A112" s="18">
        <v>111</v>
      </c>
      <c r="B112" s="174">
        <v>3.4826666666666668</v>
      </c>
      <c r="C112" s="174">
        <v>3.3316626984126989</v>
      </c>
      <c r="D112" s="174"/>
      <c r="E112" s="174"/>
      <c r="G112" s="18">
        <f>'Phase cost, On-truck'!A120</f>
        <v>111</v>
      </c>
      <c r="H112" s="18" t="str">
        <f>'Phase cost, On-truck'!B120</f>
        <v>Wedeene River</v>
      </c>
      <c r="I112" s="61">
        <f t="shared" si="7"/>
        <v>3.3316626984126989</v>
      </c>
      <c r="J112" s="61">
        <f t="shared" si="6"/>
        <v>3.4826666666666668</v>
      </c>
      <c r="K112" s="61">
        <f t="shared" si="8"/>
        <v>7.6033928325716253</v>
      </c>
      <c r="L112" s="9"/>
      <c r="M112" s="9"/>
    </row>
    <row r="113" spans="1:13" x14ac:dyDescent="0.25">
      <c r="A113" s="18">
        <v>112</v>
      </c>
      <c r="B113" s="174">
        <v>2.4674285714285715</v>
      </c>
      <c r="C113" s="174">
        <v>3.517376984126984</v>
      </c>
      <c r="D113" s="174"/>
      <c r="E113" s="174"/>
      <c r="G113" s="18">
        <f>'Phase cost, On-truck'!A121</f>
        <v>112</v>
      </c>
      <c r="H113" s="18" t="str">
        <f>'Phase cost, On-truck'!B121</f>
        <v>Little wedeene River</v>
      </c>
      <c r="I113" s="61">
        <f t="shared" si="7"/>
        <v>3.517376984126984</v>
      </c>
      <c r="J113" s="61">
        <f t="shared" si="6"/>
        <v>2.4674285714285715</v>
      </c>
      <c r="K113" s="61">
        <f t="shared" si="8"/>
        <v>7.7891071182859104</v>
      </c>
      <c r="L113" s="9"/>
      <c r="M113" s="9"/>
    </row>
    <row r="114" spans="1:13" x14ac:dyDescent="0.25">
      <c r="A114" s="18">
        <v>113</v>
      </c>
      <c r="B114" s="174">
        <v>1.9473333333333334</v>
      </c>
      <c r="C114" s="174">
        <v>3.1758928571428573</v>
      </c>
      <c r="D114" s="174"/>
      <c r="E114" s="174"/>
      <c r="G114" s="18">
        <f>'Phase cost, On-truck'!A122</f>
        <v>113</v>
      </c>
      <c r="H114" s="18" t="str">
        <f>'Phase cost, On-truck'!B122</f>
        <v>Kitimat Valley Lower</v>
      </c>
      <c r="I114" s="61">
        <f t="shared" si="7"/>
        <v>3.1758928571428573</v>
      </c>
      <c r="J114" s="61">
        <f t="shared" si="6"/>
        <v>1.9473333333333334</v>
      </c>
      <c r="K114" s="61">
        <f t="shared" si="8"/>
        <v>7.4476229913017837</v>
      </c>
      <c r="L114" s="9"/>
      <c r="M114" s="9"/>
    </row>
    <row r="115" spans="1:13" x14ac:dyDescent="0.25">
      <c r="A115" s="18">
        <v>114</v>
      </c>
      <c r="B115" s="174">
        <v>5.3775711788211789</v>
      </c>
      <c r="C115" s="174">
        <v>3.4310116550116545</v>
      </c>
      <c r="D115" s="174"/>
      <c r="E115" s="174"/>
      <c r="G115" s="18">
        <f>'Phase cost, On-truck'!A123</f>
        <v>114</v>
      </c>
      <c r="H115" s="18" t="str">
        <f>'Phase cost, On-truck'!B123</f>
        <v>Sand Lake</v>
      </c>
      <c r="I115" s="61">
        <f t="shared" si="7"/>
        <v>3.4310116550116545</v>
      </c>
      <c r="J115" s="61">
        <f t="shared" si="6"/>
        <v>5.3775711788211789</v>
      </c>
      <c r="K115" s="61">
        <f t="shared" si="8"/>
        <v>7.7027417891705809</v>
      </c>
      <c r="L115" s="9"/>
      <c r="M115" s="9"/>
    </row>
    <row r="116" spans="1:13" x14ac:dyDescent="0.25">
      <c r="A116" s="18">
        <v>115</v>
      </c>
      <c r="B116" s="174">
        <v>2.8209444444444443</v>
      </c>
      <c r="C116" s="174">
        <v>3.6906150793650796</v>
      </c>
      <c r="D116" s="174"/>
      <c r="E116" s="174"/>
      <c r="G116" s="18">
        <f>'Phase cost, On-truck'!A124</f>
        <v>115</v>
      </c>
      <c r="H116" s="18" t="str">
        <f>'Phase cost, On-truck'!B124</f>
        <v>Hirsch Creek 4</v>
      </c>
      <c r="I116" s="61">
        <f t="shared" si="7"/>
        <v>3.6906150793650796</v>
      </c>
      <c r="J116" s="61">
        <f t="shared" si="6"/>
        <v>2.8209444444444443</v>
      </c>
      <c r="K116" s="61">
        <f t="shared" si="8"/>
        <v>7.9623452135240065</v>
      </c>
      <c r="L116" s="9"/>
      <c r="M116" s="9"/>
    </row>
    <row r="117" spans="1:13" x14ac:dyDescent="0.25">
      <c r="A117" s="18">
        <v>116</v>
      </c>
      <c r="B117" s="174">
        <v>3.5259444444444443</v>
      </c>
      <c r="C117" s="174">
        <v>3.4039484126984125</v>
      </c>
      <c r="D117" s="174"/>
      <c r="E117" s="174"/>
      <c r="G117" s="18">
        <f>'Phase cost, On-truck'!A125</f>
        <v>116</v>
      </c>
      <c r="H117" s="18" t="str">
        <f>'Phase cost, On-truck'!B125</f>
        <v>Kitimat River 3</v>
      </c>
      <c r="I117" s="61">
        <f t="shared" si="7"/>
        <v>3.4039484126984125</v>
      </c>
      <c r="J117" s="61">
        <f t="shared" si="6"/>
        <v>3.5259444444444443</v>
      </c>
      <c r="K117" s="61">
        <f t="shared" si="8"/>
        <v>7.6756785468573394</v>
      </c>
      <c r="L117" s="9"/>
      <c r="M117" s="9"/>
    </row>
    <row r="118" spans="1:13" x14ac:dyDescent="0.25">
      <c r="A118" s="18">
        <v>117</v>
      </c>
      <c r="B118" s="174">
        <v>3.5259444444444443</v>
      </c>
      <c r="C118" s="174">
        <v>3.4039484126984125</v>
      </c>
      <c r="D118" s="174"/>
      <c r="E118" s="174"/>
      <c r="G118" s="18">
        <f>'Phase cost, On-truck'!A126</f>
        <v>117</v>
      </c>
      <c r="H118" s="18" t="str">
        <f>'Phase cost, On-truck'!B126</f>
        <v>Davies Creek</v>
      </c>
      <c r="I118" s="61">
        <f t="shared" si="7"/>
        <v>3.4039484126984125</v>
      </c>
      <c r="J118" s="61">
        <f t="shared" si="6"/>
        <v>3.5259444444444443</v>
      </c>
      <c r="K118" s="61">
        <f t="shared" si="8"/>
        <v>7.6756785468573394</v>
      </c>
      <c r="L118" s="9"/>
      <c r="M118" s="9"/>
    </row>
    <row r="119" spans="1:13" x14ac:dyDescent="0.25">
      <c r="A119" s="18">
        <v>118</v>
      </c>
      <c r="B119" s="174">
        <v>3.5259444444444443</v>
      </c>
      <c r="C119" s="174">
        <v>3.4039484126984125</v>
      </c>
      <c r="D119" s="174"/>
      <c r="E119" s="174"/>
      <c r="G119" s="18">
        <f>'Phase cost, On-truck'!A127</f>
        <v>118</v>
      </c>
      <c r="H119" s="18" t="str">
        <f>'Phase cost, On-truck'!B127</f>
        <v>Hoult Creek</v>
      </c>
      <c r="I119" s="61">
        <f t="shared" si="7"/>
        <v>3.4039484126984125</v>
      </c>
      <c r="J119" s="61">
        <f t="shared" si="6"/>
        <v>3.5259444444444443</v>
      </c>
      <c r="K119" s="61">
        <f t="shared" si="8"/>
        <v>7.6756785468573394</v>
      </c>
      <c r="L119" s="9"/>
      <c r="M119" s="9"/>
    </row>
    <row r="120" spans="1:13" x14ac:dyDescent="0.25">
      <c r="A120" s="18">
        <v>119</v>
      </c>
      <c r="B120" s="174">
        <v>2.8209444444444443</v>
      </c>
      <c r="C120" s="174">
        <v>3.6906150793650796</v>
      </c>
      <c r="D120" s="174"/>
      <c r="E120" s="174"/>
      <c r="G120" s="18">
        <f>'Phase cost, On-truck'!A128</f>
        <v>119</v>
      </c>
      <c r="H120" s="18" t="str">
        <f>'Phase cost, On-truck'!B128</f>
        <v>Hirsch Creek 3</v>
      </c>
      <c r="I120" s="61">
        <f t="shared" si="7"/>
        <v>3.6906150793650796</v>
      </c>
      <c r="J120" s="61">
        <f t="shared" si="6"/>
        <v>2.8209444444444443</v>
      </c>
      <c r="K120" s="61">
        <f t="shared" si="8"/>
        <v>7.9623452135240065</v>
      </c>
      <c r="L120" s="9"/>
      <c r="M120" s="9"/>
    </row>
    <row r="121" spans="1:13" x14ac:dyDescent="0.25">
      <c r="A121" s="18">
        <v>120</v>
      </c>
      <c r="B121" s="174">
        <v>2.4826111111111113</v>
      </c>
      <c r="C121" s="174">
        <v>3.3522817460317458</v>
      </c>
      <c r="D121" s="174"/>
      <c r="E121" s="174"/>
      <c r="G121" s="18">
        <f>'Phase cost, On-truck'!A129</f>
        <v>120</v>
      </c>
      <c r="H121" s="18" t="str">
        <f>'Phase cost, On-truck'!B129</f>
        <v>Hirsch Creek 1</v>
      </c>
      <c r="I121" s="61">
        <f t="shared" si="7"/>
        <v>3.3522817460317458</v>
      </c>
      <c r="J121" s="61">
        <f t="shared" si="6"/>
        <v>2.4826111111111113</v>
      </c>
      <c r="K121" s="61">
        <f t="shared" si="8"/>
        <v>7.6240118801906718</v>
      </c>
      <c r="L121" s="9"/>
      <c r="M121" s="9"/>
    </row>
    <row r="122" spans="1:13" x14ac:dyDescent="0.25">
      <c r="A122" s="18">
        <v>121</v>
      </c>
      <c r="B122" s="174">
        <v>3.7030036630036633</v>
      </c>
      <c r="C122" s="174">
        <v>4.9828965201465207</v>
      </c>
      <c r="D122" s="174"/>
      <c r="E122" s="174"/>
      <c r="G122" s="18">
        <f>'Phase cost, On-truck'!A130</f>
        <v>121</v>
      </c>
      <c r="H122" s="18" t="str">
        <f>'Phase cost, On-truck'!B130</f>
        <v>Jesse Lake</v>
      </c>
      <c r="I122" s="61">
        <f t="shared" si="7"/>
        <v>4.9828965201465207</v>
      </c>
      <c r="J122" s="61">
        <f t="shared" si="6"/>
        <v>3.7030036630036633</v>
      </c>
      <c r="K122" s="61">
        <f t="shared" si="8"/>
        <v>9.2546266543054472</v>
      </c>
      <c r="L122" s="9"/>
      <c r="M122" s="9"/>
    </row>
    <row r="123" spans="1:13" x14ac:dyDescent="0.25">
      <c r="A123" s="18">
        <v>122</v>
      </c>
      <c r="B123" s="174">
        <v>3.3250036630036632</v>
      </c>
      <c r="C123" s="174">
        <v>4.6048965201465215</v>
      </c>
      <c r="D123" s="174"/>
      <c r="E123" s="174"/>
      <c r="G123" s="18">
        <f>'Phase cost, On-truck'!A131</f>
        <v>122</v>
      </c>
      <c r="H123" s="18" t="str">
        <f>'Phase cost, On-truck'!B131</f>
        <v>Bish Creek</v>
      </c>
      <c r="I123" s="61">
        <f t="shared" si="7"/>
        <v>4.6048965201465215</v>
      </c>
      <c r="J123" s="61">
        <f t="shared" si="6"/>
        <v>3.3250036630036632</v>
      </c>
      <c r="K123" s="61">
        <f t="shared" si="8"/>
        <v>8.8766266543054471</v>
      </c>
      <c r="L123" s="9"/>
      <c r="M123" s="9"/>
    </row>
    <row r="124" spans="1:13" x14ac:dyDescent="0.25">
      <c r="A124" s="18">
        <v>123</v>
      </c>
      <c r="B124" s="174">
        <v>1.9473333333333334</v>
      </c>
      <c r="C124" s="174">
        <v>3.1758928571428573</v>
      </c>
      <c r="D124" s="174"/>
      <c r="E124" s="174"/>
      <c r="G124" s="18">
        <f>'Phase cost, On-truck'!A132</f>
        <v>123</v>
      </c>
      <c r="H124" s="18" t="str">
        <f>'Phase cost, On-truck'!B132</f>
        <v>Douglas Channel West</v>
      </c>
      <c r="I124" s="61">
        <f t="shared" si="7"/>
        <v>3.1758928571428573</v>
      </c>
      <c r="J124" s="61">
        <f t="shared" si="6"/>
        <v>1.9473333333333334</v>
      </c>
      <c r="K124" s="61">
        <f t="shared" si="8"/>
        <v>7.4476229913017837</v>
      </c>
      <c r="L124" s="9"/>
      <c r="M124" s="9"/>
    </row>
    <row r="125" spans="1:13" x14ac:dyDescent="0.25">
      <c r="A125" s="18">
        <v>124</v>
      </c>
      <c r="B125" s="174">
        <v>1.9183333333333332</v>
      </c>
      <c r="C125" s="174">
        <v>3.6525595238095239</v>
      </c>
      <c r="D125" s="174"/>
      <c r="E125" s="174"/>
      <c r="G125" s="18">
        <f>'Phase cost, On-truck'!A133</f>
        <v>124</v>
      </c>
      <c r="H125" s="18" t="str">
        <f>'Phase cost, On-truck'!B133</f>
        <v>Douglas Channel East</v>
      </c>
      <c r="I125" s="61">
        <f t="shared" si="7"/>
        <v>3.6525595238095239</v>
      </c>
      <c r="J125" s="61">
        <f t="shared" si="6"/>
        <v>1.9183333333333332</v>
      </c>
      <c r="K125" s="61">
        <f t="shared" si="8"/>
        <v>7.9242896579684503</v>
      </c>
      <c r="L125" s="9"/>
      <c r="M125" s="9"/>
    </row>
    <row r="126" spans="1:13" x14ac:dyDescent="0.25">
      <c r="A126" s="18">
        <v>125</v>
      </c>
      <c r="B126" s="174">
        <v>2.8209444444444443</v>
      </c>
      <c r="C126" s="174">
        <v>3.6906150793650796</v>
      </c>
      <c r="D126" s="174"/>
      <c r="E126" s="174"/>
      <c r="G126" s="18">
        <f>'Phase cost, On-truck'!A134</f>
        <v>125</v>
      </c>
      <c r="H126" s="18" t="str">
        <f>'Phase cost, On-truck'!B134</f>
        <v>Hirsch Creek 2</v>
      </c>
      <c r="I126" s="61">
        <f t="shared" si="7"/>
        <v>3.6906150793650796</v>
      </c>
      <c r="J126" s="61">
        <f t="shared" si="6"/>
        <v>2.8209444444444443</v>
      </c>
      <c r="K126" s="61">
        <f t="shared" si="8"/>
        <v>7.9623452135240065</v>
      </c>
      <c r="L126" s="9"/>
      <c r="M126" s="9"/>
    </row>
    <row r="127" spans="1:13" x14ac:dyDescent="0.25">
      <c r="A127" s="18">
        <v>126</v>
      </c>
      <c r="B127" s="174">
        <v>3.5259444444444443</v>
      </c>
      <c r="C127" s="174">
        <v>3.4039484126984125</v>
      </c>
      <c r="D127" s="174"/>
      <c r="E127" s="174"/>
      <c r="G127" s="18">
        <f>'Phase cost, On-truck'!A135</f>
        <v>126</v>
      </c>
      <c r="H127" s="18" t="str">
        <f>'Phase cost, On-truck'!B135</f>
        <v>Kitimat River 4</v>
      </c>
      <c r="I127" s="61">
        <f t="shared" si="7"/>
        <v>3.4039484126984125</v>
      </c>
      <c r="J127" s="61">
        <f t="shared" ref="J127:J131" si="9">B127</f>
        <v>3.5259444444444443</v>
      </c>
      <c r="K127" s="61">
        <f t="shared" si="8"/>
        <v>7.6756785468573394</v>
      </c>
      <c r="L127" s="9"/>
      <c r="M127" s="9"/>
    </row>
    <row r="128" spans="1:13" x14ac:dyDescent="0.25">
      <c r="A128" s="18">
        <v>127</v>
      </c>
      <c r="B128" s="174"/>
      <c r="C128" s="174">
        <v>4.9475315561631339</v>
      </c>
      <c r="D128" s="174">
        <v>7.7984185965393396</v>
      </c>
      <c r="E128" s="174"/>
      <c r="G128" s="18">
        <f>'Phase cost, On-truck'!A136</f>
        <v>127</v>
      </c>
      <c r="H128" s="18" t="str">
        <f>'Phase cost, On-truck'!B136</f>
        <v>Kitseguecla River Upper</v>
      </c>
      <c r="I128" s="61">
        <f t="shared" si="7"/>
        <v>4.9475315561631339</v>
      </c>
      <c r="J128" s="61">
        <f>D128</f>
        <v>7.7984185965393396</v>
      </c>
      <c r="K128" s="61">
        <f t="shared" si="8"/>
        <v>9.2192616903220603</v>
      </c>
      <c r="L128" s="9"/>
      <c r="M128" s="9"/>
    </row>
    <row r="129" spans="1:13" x14ac:dyDescent="0.25">
      <c r="A129" s="18">
        <v>128</v>
      </c>
      <c r="B129" s="174"/>
      <c r="C129" s="174">
        <v>4.9475315561631339</v>
      </c>
      <c r="D129" s="174">
        <v>7.7984185965393396</v>
      </c>
      <c r="E129" s="174"/>
      <c r="G129" s="18">
        <f>'Phase cost, On-truck'!A137</f>
        <v>128</v>
      </c>
      <c r="H129" s="18" t="str">
        <f>'Phase cost, On-truck'!B137</f>
        <v>Kitsuns Creek South</v>
      </c>
      <c r="I129" s="61">
        <f t="shared" si="7"/>
        <v>4.9475315561631339</v>
      </c>
      <c r="J129" s="61">
        <f>D129</f>
        <v>7.7984185965393396</v>
      </c>
      <c r="K129" s="61">
        <f t="shared" si="8"/>
        <v>9.2192616903220603</v>
      </c>
      <c r="L129" s="9"/>
      <c r="M129" s="9"/>
    </row>
    <row r="130" spans="1:13" x14ac:dyDescent="0.25">
      <c r="A130" s="18">
        <v>129</v>
      </c>
      <c r="B130" s="174">
        <v>3.3774682539682539</v>
      </c>
      <c r="C130" s="174">
        <v>3.2554722222222221</v>
      </c>
      <c r="D130" s="174"/>
      <c r="E130" s="174"/>
      <c r="G130" s="18">
        <f>'Phase cost, On-truck'!A138</f>
        <v>129</v>
      </c>
      <c r="H130" s="18" t="str">
        <f>'Phase cost, On-truck'!B138</f>
        <v>Lakelse River West</v>
      </c>
      <c r="I130" s="61">
        <f t="shared" si="7"/>
        <v>3.2554722222222221</v>
      </c>
      <c r="J130" s="61">
        <f t="shared" si="9"/>
        <v>3.3774682539682539</v>
      </c>
      <c r="K130" s="61">
        <f t="shared" si="8"/>
        <v>7.5272023563811485</v>
      </c>
    </row>
    <row r="131" spans="1:13" x14ac:dyDescent="0.25">
      <c r="A131" s="18">
        <v>130</v>
      </c>
      <c r="B131" s="174">
        <v>4.4193373015873023</v>
      </c>
      <c r="C131" s="174">
        <v>2.3725555555555555</v>
      </c>
      <c r="D131" s="174"/>
      <c r="E131" s="174"/>
      <c r="G131" s="18">
        <f>'Phase cost, On-truck'!A139</f>
        <v>130</v>
      </c>
      <c r="H131" s="18" t="str">
        <f>'Phase cost, On-truck'!B139</f>
        <v>Lakelse River East</v>
      </c>
      <c r="I131" s="61">
        <f t="shared" si="7"/>
        <v>2.3725555555555555</v>
      </c>
      <c r="J131" s="61">
        <f t="shared" si="9"/>
        <v>4.4193373015873023</v>
      </c>
      <c r="K131" s="61">
        <f t="shared" si="8"/>
        <v>6.644285689714482</v>
      </c>
    </row>
    <row r="132" spans="1:13" x14ac:dyDescent="0.25">
      <c r="B132" s="9"/>
      <c r="C132" s="9"/>
      <c r="D132" s="9"/>
      <c r="E132" s="9"/>
    </row>
    <row r="133" spans="1:13" x14ac:dyDescent="0.25">
      <c r="B133" s="9"/>
      <c r="C133" s="9"/>
      <c r="D133" s="9"/>
      <c r="E133" s="9"/>
    </row>
    <row r="134" spans="1:13" x14ac:dyDescent="0.25">
      <c r="E134" s="9"/>
    </row>
    <row r="135" spans="1:13" x14ac:dyDescent="0.25">
      <c r="E135" s="9"/>
    </row>
    <row r="136" spans="1:13" x14ac:dyDescent="0.25">
      <c r="B136" s="9"/>
      <c r="C136" s="9"/>
      <c r="D136" s="9"/>
      <c r="E136" s="9"/>
    </row>
  </sheetData>
  <sheetProtection algorithmName="SHA-512" hashValue="FGTYi7g62pnutyLfT84VgQyrjO0edMIloskLLrY5icWbh5BnlQrgqdd/IUS2gjKNunFXeB3SvtpcghaCusr0aw==" saltValue="4MQx7n/VBsMxf4/5dFjI4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31"/>
  <sheetViews>
    <sheetView workbookViewId="0">
      <selection activeCell="B1" sqref="B1"/>
    </sheetView>
  </sheetViews>
  <sheetFormatPr defaultRowHeight="15" x14ac:dyDescent="0.25"/>
  <cols>
    <col min="1" max="1" width="4.42578125" style="10" customWidth="1"/>
    <col min="2" max="2" width="9.140625" style="10" customWidth="1"/>
    <col min="3" max="3" width="23.85546875" style="10" bestFit="1" customWidth="1"/>
    <col min="4" max="4" width="14.28515625" style="10" customWidth="1"/>
    <col min="5" max="5" width="18.42578125" style="10" customWidth="1"/>
    <col min="6" max="6" width="12.42578125" style="10" customWidth="1"/>
    <col min="7" max="7" width="12.7109375" style="10" customWidth="1"/>
    <col min="8" max="8" width="12.85546875" style="10" customWidth="1"/>
    <col min="9" max="16384" width="9.140625" style="10"/>
  </cols>
  <sheetData>
    <row r="1" spans="2:8" ht="18.75" x14ac:dyDescent="0.3">
      <c r="B1" s="154" t="s">
        <v>308</v>
      </c>
      <c r="F1" s="115"/>
      <c r="G1" s="4" t="s">
        <v>298</v>
      </c>
      <c r="H1" s="124">
        <f>'Phase cost, On-truck'!AC8</f>
        <v>16</v>
      </c>
    </row>
    <row r="2" spans="2:8" ht="60" x14ac:dyDescent="0.25">
      <c r="B2" s="125" t="s">
        <v>196</v>
      </c>
      <c r="C2" s="126" t="s">
        <v>197</v>
      </c>
      <c r="D2" s="125" t="s">
        <v>198</v>
      </c>
      <c r="E2" s="125" t="s">
        <v>199</v>
      </c>
      <c r="F2" s="1" t="s">
        <v>200</v>
      </c>
      <c r="G2" s="1" t="s">
        <v>295</v>
      </c>
      <c r="H2" s="121" t="s">
        <v>296</v>
      </c>
    </row>
    <row r="3" spans="2:8" x14ac:dyDescent="0.25">
      <c r="B3" s="116">
        <f>'Phase cost, On-truck'!A12</f>
        <v>3</v>
      </c>
      <c r="C3" s="116" t="str">
        <f>'Phase cost, On-truck'!B12</f>
        <v>Clore River Upper</v>
      </c>
      <c r="D3" s="176">
        <v>2016.777026</v>
      </c>
      <c r="E3" s="176">
        <v>1483.2336800600001</v>
      </c>
      <c r="F3" s="117">
        <f t="shared" ref="F3:F34" si="0">(E3/1000)*H$1</f>
        <v>23.731738880960002</v>
      </c>
      <c r="G3" s="117">
        <f t="shared" ref="G3:G34" si="1">D3-F3</f>
        <v>1993.04528711904</v>
      </c>
      <c r="H3" s="118">
        <f t="shared" ref="H3:H34" si="2">G3/D3</f>
        <v>0.98823283953802832</v>
      </c>
    </row>
    <row r="4" spans="2:8" x14ac:dyDescent="0.25">
      <c r="B4" s="16">
        <f>'Phase cost, On-truck'!A13</f>
        <v>4</v>
      </c>
      <c r="C4" s="16" t="str">
        <f>'Phase cost, On-truck'!B13</f>
        <v>Derrick Creek</v>
      </c>
      <c r="D4" s="177">
        <v>2859.020293</v>
      </c>
      <c r="E4" s="177">
        <v>46761.838309600003</v>
      </c>
      <c r="F4" s="119">
        <f t="shared" si="0"/>
        <v>748.18941295360003</v>
      </c>
      <c r="G4" s="119">
        <f t="shared" si="1"/>
        <v>2110.8308800464001</v>
      </c>
      <c r="H4" s="120">
        <f t="shared" si="2"/>
        <v>0.73830566548077314</v>
      </c>
    </row>
    <row r="5" spans="2:8" x14ac:dyDescent="0.25">
      <c r="B5" s="16">
        <f>'Phase cost, On-truck'!A14</f>
        <v>5</v>
      </c>
      <c r="C5" s="16" t="str">
        <f>'Phase cost, On-truck'!B14</f>
        <v>Cranberry Junction</v>
      </c>
      <c r="D5" s="177">
        <v>12149.9226</v>
      </c>
      <c r="E5" s="177">
        <v>110107.26971199999</v>
      </c>
      <c r="F5" s="119">
        <f t="shared" si="0"/>
        <v>1761.7163153919998</v>
      </c>
      <c r="G5" s="119">
        <f t="shared" si="1"/>
        <v>10388.206284608001</v>
      </c>
      <c r="H5" s="120">
        <f t="shared" si="2"/>
        <v>0.85500184870379348</v>
      </c>
    </row>
    <row r="6" spans="2:8" x14ac:dyDescent="0.25">
      <c r="B6" s="16">
        <f>'Phase cost, On-truck'!A15</f>
        <v>6</v>
      </c>
      <c r="C6" s="16" t="str">
        <f>'Phase cost, On-truck'!B15</f>
        <v>Ginmiltkun Creek</v>
      </c>
      <c r="D6" s="177">
        <v>5052.3729970000004</v>
      </c>
      <c r="E6" s="177">
        <v>23255.4595247</v>
      </c>
      <c r="F6" s="119">
        <f t="shared" si="0"/>
        <v>372.08735239520001</v>
      </c>
      <c r="G6" s="119">
        <f t="shared" si="1"/>
        <v>4680.2856446048008</v>
      </c>
      <c r="H6" s="120">
        <f t="shared" si="2"/>
        <v>0.92635394247096603</v>
      </c>
    </row>
    <row r="7" spans="2:8" x14ac:dyDescent="0.25">
      <c r="B7" s="16">
        <f>'Phase cost, On-truck'!A16</f>
        <v>7</v>
      </c>
      <c r="C7" s="16" t="str">
        <f>'Phase cost, On-truck'!B16</f>
        <v>Kiteen River East</v>
      </c>
      <c r="D7" s="177">
        <v>1888.604538</v>
      </c>
      <c r="E7" s="177">
        <v>27946.896674200001</v>
      </c>
      <c r="F7" s="119">
        <f t="shared" si="0"/>
        <v>447.15034678720002</v>
      </c>
      <c r="G7" s="119">
        <f t="shared" si="1"/>
        <v>1441.4541912128</v>
      </c>
      <c r="H7" s="120">
        <f t="shared" si="2"/>
        <v>0.7632377039288889</v>
      </c>
    </row>
    <row r="8" spans="2:8" x14ac:dyDescent="0.25">
      <c r="B8" s="16">
        <f>'Phase cost, On-truck'!A17</f>
        <v>8</v>
      </c>
      <c r="C8" s="16" t="str">
        <f>'Phase cost, On-truck'!B17</f>
        <v>Cranberry River Lower</v>
      </c>
      <c r="D8" s="177">
        <v>7948.0475990000004</v>
      </c>
      <c r="E8" s="177">
        <v>53263.226019000002</v>
      </c>
      <c r="F8" s="119">
        <f t="shared" si="0"/>
        <v>852.21161630400002</v>
      </c>
      <c r="G8" s="119">
        <f t="shared" si="1"/>
        <v>7095.8359826960004</v>
      </c>
      <c r="H8" s="120">
        <f t="shared" si="2"/>
        <v>0.89277723797084174</v>
      </c>
    </row>
    <row r="9" spans="2:8" x14ac:dyDescent="0.25">
      <c r="B9" s="16">
        <f>'Phase cost, On-truck'!A18</f>
        <v>9</v>
      </c>
      <c r="C9" s="16" t="str">
        <f>'Phase cost, On-truck'!B18</f>
        <v>Cranberry River Upper</v>
      </c>
      <c r="D9" s="177">
        <v>4993.3772900000004</v>
      </c>
      <c r="E9" s="177">
        <v>9248.2735864299993</v>
      </c>
      <c r="F9" s="119">
        <f t="shared" si="0"/>
        <v>147.97237738287998</v>
      </c>
      <c r="G9" s="119">
        <f t="shared" si="1"/>
        <v>4845.4049126171203</v>
      </c>
      <c r="H9" s="120">
        <f t="shared" si="2"/>
        <v>0.97036627340793624</v>
      </c>
    </row>
    <row r="10" spans="2:8" x14ac:dyDescent="0.25">
      <c r="B10" s="16">
        <f>'Phase cost, On-truck'!A19</f>
        <v>10</v>
      </c>
      <c r="C10" s="16" t="str">
        <f>'Phase cost, On-truck'!B19</f>
        <v>Moonlit Creek</v>
      </c>
      <c r="D10" s="177">
        <v>3143.910065</v>
      </c>
      <c r="E10" s="177">
        <v>22404.382217599999</v>
      </c>
      <c r="F10" s="119">
        <f t="shared" si="0"/>
        <v>358.47011548159998</v>
      </c>
      <c r="G10" s="119">
        <f t="shared" si="1"/>
        <v>2785.4399495184002</v>
      </c>
      <c r="H10" s="120">
        <f t="shared" si="2"/>
        <v>0.88597952610912245</v>
      </c>
    </row>
    <row r="11" spans="2:8" x14ac:dyDescent="0.25">
      <c r="B11" s="16">
        <f>'Phase cost, On-truck'!A20</f>
        <v>11</v>
      </c>
      <c r="C11" s="16" t="str">
        <f>'Phase cost, On-truck'!B20</f>
        <v>Juniper Creek</v>
      </c>
      <c r="D11" s="177">
        <v>3483.111934</v>
      </c>
      <c r="E11" s="177">
        <v>18393.575589700002</v>
      </c>
      <c r="F11" s="119">
        <f t="shared" si="0"/>
        <v>294.29720943520005</v>
      </c>
      <c r="G11" s="119">
        <f t="shared" si="1"/>
        <v>3188.8147245648001</v>
      </c>
      <c r="H11" s="120">
        <f t="shared" si="2"/>
        <v>0.91550739252377988</v>
      </c>
    </row>
    <row r="12" spans="2:8" x14ac:dyDescent="0.25">
      <c r="B12" s="16">
        <f>'Phase cost, On-truck'!A21</f>
        <v>12</v>
      </c>
      <c r="C12" s="16" t="str">
        <f>'Phase cost, On-truck'!B21</f>
        <v>Andi Creek</v>
      </c>
      <c r="D12" s="177">
        <v>6477.8503790000004</v>
      </c>
      <c r="E12" s="177">
        <v>105435.787239</v>
      </c>
      <c r="F12" s="119">
        <f t="shared" si="0"/>
        <v>1686.9725958239999</v>
      </c>
      <c r="G12" s="119">
        <f t="shared" si="1"/>
        <v>4790.8777831760008</v>
      </c>
      <c r="H12" s="120">
        <f t="shared" si="2"/>
        <v>0.73957833276099516</v>
      </c>
    </row>
    <row r="13" spans="2:8" x14ac:dyDescent="0.25">
      <c r="B13" s="16">
        <f>'Phase cost, On-truck'!A22</f>
        <v>13</v>
      </c>
      <c r="C13" s="16" t="str">
        <f>'Phase cost, On-truck'!B22</f>
        <v>Burdick Creek</v>
      </c>
      <c r="D13" s="177">
        <v>7401.2732749999996</v>
      </c>
      <c r="E13" s="177">
        <v>59586.137281299998</v>
      </c>
      <c r="F13" s="119">
        <f t="shared" si="0"/>
        <v>953.37819650079996</v>
      </c>
      <c r="G13" s="119">
        <f t="shared" si="1"/>
        <v>6447.8950784991994</v>
      </c>
      <c r="H13" s="120">
        <f t="shared" si="2"/>
        <v>0.87118727263846363</v>
      </c>
    </row>
    <row r="14" spans="2:8" x14ac:dyDescent="0.25">
      <c r="B14" s="16">
        <f>'Phase cost, On-truck'!A23</f>
        <v>14</v>
      </c>
      <c r="C14" s="16" t="str">
        <f>'Phase cost, On-truck'!B23</f>
        <v>Kitwancool Creek Mid</v>
      </c>
      <c r="D14" s="177">
        <v>9650.2949499999995</v>
      </c>
      <c r="E14" s="177">
        <v>68045.615050399996</v>
      </c>
      <c r="F14" s="119">
        <f t="shared" si="0"/>
        <v>1088.7298408064</v>
      </c>
      <c r="G14" s="119">
        <f t="shared" si="1"/>
        <v>8561.5651091935997</v>
      </c>
      <c r="H14" s="120">
        <f t="shared" si="2"/>
        <v>0.88718170310365485</v>
      </c>
    </row>
    <row r="15" spans="2:8" x14ac:dyDescent="0.25">
      <c r="B15" s="16">
        <f>'Phase cost, On-truck'!A24</f>
        <v>15</v>
      </c>
      <c r="C15" s="16" t="str">
        <f>'Phase cost, On-truck'!B24</f>
        <v>Kitwancool Creek Upper</v>
      </c>
      <c r="D15" s="177">
        <v>1517.3994520000001</v>
      </c>
      <c r="E15" s="177">
        <v>2531.7505551300001</v>
      </c>
      <c r="F15" s="119">
        <f t="shared" si="0"/>
        <v>40.508008882079999</v>
      </c>
      <c r="G15" s="119">
        <f t="shared" si="1"/>
        <v>1476.8914431179201</v>
      </c>
      <c r="H15" s="120">
        <f t="shared" si="2"/>
        <v>0.97330432087036234</v>
      </c>
    </row>
    <row r="16" spans="2:8" x14ac:dyDescent="0.25">
      <c r="B16" s="16">
        <f>'Phase cost, On-truck'!A25</f>
        <v>16</v>
      </c>
      <c r="C16" s="16" t="str">
        <f>'Phase cost, On-truck'!B25</f>
        <v>Sedan Creek</v>
      </c>
      <c r="D16" s="177">
        <v>2205.011387</v>
      </c>
      <c r="E16" s="177">
        <v>351.07132088200001</v>
      </c>
      <c r="F16" s="119">
        <f t="shared" si="0"/>
        <v>5.6171411341119999</v>
      </c>
      <c r="G16" s="119">
        <f t="shared" si="1"/>
        <v>2199.394245865888</v>
      </c>
      <c r="H16" s="120">
        <f t="shared" si="2"/>
        <v>0.99745255685878598</v>
      </c>
    </row>
    <row r="17" spans="2:8" x14ac:dyDescent="0.25">
      <c r="B17" s="16">
        <f>'Phase cost, On-truck'!A26</f>
        <v>17</v>
      </c>
      <c r="C17" s="16" t="str">
        <f>'Phase cost, On-truck'!B26</f>
        <v>Kitwancool Creek Lower</v>
      </c>
      <c r="D17" s="177">
        <v>4198.0100679999996</v>
      </c>
      <c r="E17" s="177">
        <v>7021.2919008199997</v>
      </c>
      <c r="F17" s="119">
        <f t="shared" si="0"/>
        <v>112.34067041311999</v>
      </c>
      <c r="G17" s="119">
        <f t="shared" si="1"/>
        <v>4085.6693975868798</v>
      </c>
      <c r="H17" s="120">
        <f t="shared" si="2"/>
        <v>0.9732395424038035</v>
      </c>
    </row>
    <row r="18" spans="2:8" x14ac:dyDescent="0.25">
      <c r="B18" s="16">
        <f>'Phase cost, On-truck'!A27</f>
        <v>18</v>
      </c>
      <c r="C18" s="16" t="str">
        <f>'Phase cost, On-truck'!B27</f>
        <v>Wilson Creek</v>
      </c>
      <c r="D18" s="177">
        <v>2914.5391970000001</v>
      </c>
      <c r="E18" s="177">
        <v>2137.9033183500001</v>
      </c>
      <c r="F18" s="119">
        <f t="shared" si="0"/>
        <v>34.206453093600004</v>
      </c>
      <c r="G18" s="119">
        <f t="shared" si="1"/>
        <v>2880.3327439064001</v>
      </c>
      <c r="H18" s="120">
        <f t="shared" si="2"/>
        <v>0.98826351241774024</v>
      </c>
    </row>
    <row r="19" spans="2:8" x14ac:dyDescent="0.25">
      <c r="B19" s="16">
        <f>'Phase cost, On-truck'!A28</f>
        <v>19</v>
      </c>
      <c r="C19" s="16" t="str">
        <f>'Phase cost, On-truck'!B28</f>
        <v>Kitseguecla River Lower</v>
      </c>
      <c r="D19" s="177">
        <v>6621.6144530000001</v>
      </c>
      <c r="E19" s="177">
        <v>29149.139147499998</v>
      </c>
      <c r="F19" s="119">
        <f t="shared" si="0"/>
        <v>466.38622635999997</v>
      </c>
      <c r="G19" s="119">
        <f t="shared" si="1"/>
        <v>6155.2282266399998</v>
      </c>
      <c r="H19" s="120">
        <f t="shared" si="2"/>
        <v>0.9295660854810569</v>
      </c>
    </row>
    <row r="20" spans="2:8" x14ac:dyDescent="0.25">
      <c r="B20" s="16">
        <f>'Phase cost, On-truck'!A29</f>
        <v>20</v>
      </c>
      <c r="C20" s="16" t="str">
        <f>'Phase cost, On-truck'!B29</f>
        <v>Kitsuns Creek West</v>
      </c>
      <c r="D20" s="177">
        <v>3016.3597119999999</v>
      </c>
      <c r="E20" s="177">
        <v>0</v>
      </c>
      <c r="F20" s="119">
        <f t="shared" si="0"/>
        <v>0</v>
      </c>
      <c r="G20" s="119">
        <f t="shared" si="1"/>
        <v>3016.3597119999999</v>
      </c>
      <c r="H20" s="120">
        <f t="shared" si="2"/>
        <v>1</v>
      </c>
    </row>
    <row r="21" spans="2:8" x14ac:dyDescent="0.25">
      <c r="B21" s="16">
        <f>'Phase cost, On-truck'!A30</f>
        <v>21</v>
      </c>
      <c r="C21" s="16" t="str">
        <f>'Phase cost, On-truck'!B30</f>
        <v>Oliver Creek</v>
      </c>
      <c r="D21" s="177">
        <v>1949.928015</v>
      </c>
      <c r="E21" s="177">
        <v>17015.131951899999</v>
      </c>
      <c r="F21" s="119">
        <f t="shared" si="0"/>
        <v>272.24211123039998</v>
      </c>
      <c r="G21" s="119">
        <f t="shared" si="1"/>
        <v>1677.6859037695999</v>
      </c>
      <c r="H21" s="120">
        <f t="shared" si="2"/>
        <v>0.86038350691094612</v>
      </c>
    </row>
    <row r="22" spans="2:8" x14ac:dyDescent="0.25">
      <c r="B22" s="16">
        <f>'Phase cost, On-truck'!A31</f>
        <v>22</v>
      </c>
      <c r="C22" s="16" t="str">
        <f>'Phase cost, On-truck'!B31</f>
        <v>Lorne Creek</v>
      </c>
      <c r="D22" s="177">
        <v>2229.7164870000001</v>
      </c>
      <c r="E22" s="177">
        <v>0</v>
      </c>
      <c r="F22" s="119">
        <f t="shared" si="0"/>
        <v>0</v>
      </c>
      <c r="G22" s="119">
        <f t="shared" si="1"/>
        <v>2229.7164870000001</v>
      </c>
      <c r="H22" s="120">
        <f t="shared" si="2"/>
        <v>1</v>
      </c>
    </row>
    <row r="23" spans="2:8" x14ac:dyDescent="0.25">
      <c r="B23" s="16">
        <f>'Phase cost, On-truck'!A32</f>
        <v>23</v>
      </c>
      <c r="C23" s="16" t="str">
        <f>'Phase cost, On-truck'!B32</f>
        <v>Insect Creek</v>
      </c>
      <c r="D23" s="177">
        <v>6230.115753</v>
      </c>
      <c r="E23" s="177">
        <v>3310.2127602</v>
      </c>
      <c r="F23" s="119">
        <f t="shared" si="0"/>
        <v>52.963404163200003</v>
      </c>
      <c r="G23" s="119">
        <f t="shared" si="1"/>
        <v>6177.1523488368002</v>
      </c>
      <c r="H23" s="120">
        <f t="shared" si="2"/>
        <v>0.99149880896872644</v>
      </c>
    </row>
    <row r="24" spans="2:8" x14ac:dyDescent="0.25">
      <c r="B24" s="16">
        <f>'Phase cost, On-truck'!A33</f>
        <v>24</v>
      </c>
      <c r="C24" s="16" t="str">
        <f>'Phase cost, On-truck'!B33</f>
        <v>Seven Sisters</v>
      </c>
      <c r="D24" s="177">
        <v>1800.096851</v>
      </c>
      <c r="E24" s="177">
        <v>12455.094103199999</v>
      </c>
      <c r="F24" s="119">
        <f t="shared" si="0"/>
        <v>199.28150565119998</v>
      </c>
      <c r="G24" s="119">
        <f t="shared" si="1"/>
        <v>1600.8153453488001</v>
      </c>
      <c r="H24" s="120">
        <f t="shared" si="2"/>
        <v>0.88929400907484846</v>
      </c>
    </row>
    <row r="25" spans="2:8" x14ac:dyDescent="0.25">
      <c r="B25" s="16">
        <f>'Phase cost, On-truck'!A34</f>
        <v>25</v>
      </c>
      <c r="C25" s="16" t="str">
        <f>'Phase cost, On-truck'!B34</f>
        <v>Kitwanga River</v>
      </c>
      <c r="D25" s="177">
        <v>3581.7875090000002</v>
      </c>
      <c r="E25" s="177">
        <v>19307.2959218</v>
      </c>
      <c r="F25" s="119">
        <f t="shared" si="0"/>
        <v>308.91673474879997</v>
      </c>
      <c r="G25" s="119">
        <f t="shared" si="1"/>
        <v>3272.8707742512001</v>
      </c>
      <c r="H25" s="120">
        <f t="shared" si="2"/>
        <v>0.91375347254057326</v>
      </c>
    </row>
    <row r="26" spans="2:8" x14ac:dyDescent="0.25">
      <c r="B26" s="16">
        <f>'Phase cost, On-truck'!A35</f>
        <v>26</v>
      </c>
      <c r="C26" s="16" t="str">
        <f>'Phase cost, On-truck'!B35</f>
        <v>Kitseguecla Mountain</v>
      </c>
      <c r="D26" s="177">
        <v>2284.2428140000002</v>
      </c>
      <c r="E26" s="177">
        <v>22829.614304999999</v>
      </c>
      <c r="F26" s="119">
        <f t="shared" si="0"/>
        <v>365.27382888</v>
      </c>
      <c r="G26" s="119">
        <f t="shared" si="1"/>
        <v>1918.9689851200001</v>
      </c>
      <c r="H26" s="120">
        <f t="shared" si="2"/>
        <v>0.8400897546262347</v>
      </c>
    </row>
    <row r="27" spans="2:8" x14ac:dyDescent="0.25">
      <c r="B27" s="16">
        <f>'Phase cost, On-truck'!A36</f>
        <v>27</v>
      </c>
      <c r="C27" s="16" t="str">
        <f>'Phase cost, On-truck'!B36</f>
        <v>Price Creek</v>
      </c>
      <c r="D27" s="177">
        <v>2678.7904370000001</v>
      </c>
      <c r="E27" s="177">
        <v>12840.9826414</v>
      </c>
      <c r="F27" s="119">
        <f t="shared" si="0"/>
        <v>205.4557222624</v>
      </c>
      <c r="G27" s="119">
        <f t="shared" si="1"/>
        <v>2473.3347147376003</v>
      </c>
      <c r="H27" s="120">
        <f t="shared" si="2"/>
        <v>0.92330280135967213</v>
      </c>
    </row>
    <row r="28" spans="2:8" x14ac:dyDescent="0.25">
      <c r="B28" s="16">
        <f>'Phase cost, On-truck'!A37</f>
        <v>28</v>
      </c>
      <c r="C28" s="16" t="str">
        <f>'Phase cost, On-truck'!B37</f>
        <v>Shanalope Creek</v>
      </c>
      <c r="D28" s="177">
        <v>11228.04449</v>
      </c>
      <c r="E28" s="177">
        <v>75511.269178999995</v>
      </c>
      <c r="F28" s="119">
        <f t="shared" si="0"/>
        <v>1208.1803068639999</v>
      </c>
      <c r="G28" s="119">
        <f t="shared" si="1"/>
        <v>10019.864183136</v>
      </c>
      <c r="H28" s="120">
        <f t="shared" si="2"/>
        <v>0.89239619526445246</v>
      </c>
    </row>
    <row r="29" spans="2:8" x14ac:dyDescent="0.25">
      <c r="B29" s="16">
        <f>'Phase cost, On-truck'!A38</f>
        <v>29</v>
      </c>
      <c r="C29" s="16" t="str">
        <f>'Phase cost, On-truck'!B38</f>
        <v>Bonney Creek</v>
      </c>
      <c r="D29" s="177">
        <v>9996.2692289999995</v>
      </c>
      <c r="E29" s="177">
        <v>119923.024108</v>
      </c>
      <c r="F29" s="119">
        <f t="shared" si="0"/>
        <v>1918.7683857279999</v>
      </c>
      <c r="G29" s="119">
        <f t="shared" si="1"/>
        <v>8077.5008432719997</v>
      </c>
      <c r="H29" s="120">
        <f t="shared" si="2"/>
        <v>0.80805154985607086</v>
      </c>
    </row>
    <row r="30" spans="2:8" x14ac:dyDescent="0.25">
      <c r="B30" s="16">
        <f>'Phase cost, On-truck'!A39</f>
        <v>30</v>
      </c>
      <c r="C30" s="16" t="str">
        <f>'Phase cost, On-truck'!B39</f>
        <v>Willoughby Creek</v>
      </c>
      <c r="D30" s="177">
        <v>207.53931739999999</v>
      </c>
      <c r="E30" s="177">
        <v>0</v>
      </c>
      <c r="F30" s="119">
        <f t="shared" si="0"/>
        <v>0</v>
      </c>
      <c r="G30" s="119">
        <f t="shared" si="1"/>
        <v>207.53931739999999</v>
      </c>
      <c r="H30" s="120">
        <f t="shared" si="2"/>
        <v>1</v>
      </c>
    </row>
    <row r="31" spans="2:8" x14ac:dyDescent="0.25">
      <c r="B31" s="16">
        <f>'Phase cost, On-truck'!A40</f>
        <v>31</v>
      </c>
      <c r="C31" s="16" t="str">
        <f>'Phase cost, On-truck'!B40</f>
        <v>White River Lower</v>
      </c>
      <c r="D31" s="177">
        <v>11032.22241</v>
      </c>
      <c r="E31" s="177">
        <v>93750.854684100006</v>
      </c>
      <c r="F31" s="119">
        <f t="shared" si="0"/>
        <v>1500.0136749456001</v>
      </c>
      <c r="G31" s="119">
        <f t="shared" si="1"/>
        <v>9532.2087350544007</v>
      </c>
      <c r="H31" s="120">
        <f t="shared" si="2"/>
        <v>0.86403340875489121</v>
      </c>
    </row>
    <row r="32" spans="2:8" x14ac:dyDescent="0.25">
      <c r="B32" s="16">
        <f>'Phase cost, On-truck'!A41</f>
        <v>32</v>
      </c>
      <c r="C32" s="16" t="str">
        <f>'Phase cost, On-truck'!B41</f>
        <v>Hanna-Tintina Lower</v>
      </c>
      <c r="D32" s="177">
        <v>11284.217720000001</v>
      </c>
      <c r="E32" s="177">
        <v>194314.48962099999</v>
      </c>
      <c r="F32" s="119">
        <f t="shared" si="0"/>
        <v>3109.0318339359997</v>
      </c>
      <c r="G32" s="119">
        <f t="shared" si="1"/>
        <v>8175.1858860640004</v>
      </c>
      <c r="H32" s="120">
        <f t="shared" si="2"/>
        <v>0.72447963065923549</v>
      </c>
    </row>
    <row r="33" spans="2:8" x14ac:dyDescent="0.25">
      <c r="B33" s="16">
        <f>'Phase cost, On-truck'!A42</f>
        <v>33</v>
      </c>
      <c r="C33" s="16" t="str">
        <f>'Phase cost, On-truck'!B42</f>
        <v>Meziadin Lake</v>
      </c>
      <c r="D33" s="177">
        <v>2490.0728909999998</v>
      </c>
      <c r="E33" s="177">
        <v>25200.4893223</v>
      </c>
      <c r="F33" s="119">
        <f t="shared" si="0"/>
        <v>403.20782915680002</v>
      </c>
      <c r="G33" s="119">
        <f t="shared" si="1"/>
        <v>2086.8650618431998</v>
      </c>
      <c r="H33" s="120">
        <f t="shared" si="2"/>
        <v>0.83807388506009806</v>
      </c>
    </row>
    <row r="34" spans="2:8" x14ac:dyDescent="0.25">
      <c r="B34" s="16">
        <f>'Phase cost, On-truck'!A43</f>
        <v>34</v>
      </c>
      <c r="C34" s="16" t="str">
        <f>'Phase cost, On-truck'!B43</f>
        <v>White River Upper</v>
      </c>
      <c r="D34" s="177">
        <v>2932.543013</v>
      </c>
      <c r="E34" s="177">
        <v>3840.8817619000001</v>
      </c>
      <c r="F34" s="119">
        <f t="shared" si="0"/>
        <v>61.4541081904</v>
      </c>
      <c r="G34" s="119">
        <f t="shared" si="1"/>
        <v>2871.0889048096001</v>
      </c>
      <c r="H34" s="120">
        <f t="shared" si="2"/>
        <v>0.97904408974805379</v>
      </c>
    </row>
    <row r="35" spans="2:8" x14ac:dyDescent="0.25">
      <c r="B35" s="16">
        <f>'Phase cost, On-truck'!A44</f>
        <v>35</v>
      </c>
      <c r="C35" s="16" t="str">
        <f>'Phase cost, On-truck'!B44</f>
        <v>Kinskuch River Upper</v>
      </c>
      <c r="D35" s="177">
        <v>8654.8306589999993</v>
      </c>
      <c r="E35" s="177">
        <v>67138.940804500002</v>
      </c>
      <c r="F35" s="119">
        <f t="shared" ref="F35:F66" si="3">(E35/1000)*H$1</f>
        <v>1074.2230528719999</v>
      </c>
      <c r="G35" s="119">
        <f t="shared" ref="G35:G66" si="4">D35-F35</f>
        <v>7580.6076061279991</v>
      </c>
      <c r="H35" s="120">
        <f t="shared" ref="H35:H66" si="5">G35/D35</f>
        <v>0.87588167866058297</v>
      </c>
    </row>
    <row r="36" spans="2:8" x14ac:dyDescent="0.25">
      <c r="B36" s="16">
        <f>'Phase cost, On-truck'!A45</f>
        <v>36</v>
      </c>
      <c r="C36" s="16" t="str">
        <f>'Phase cost, On-truck'!B45</f>
        <v>Little Paw Creek</v>
      </c>
      <c r="D36" s="177">
        <v>15889.051890000001</v>
      </c>
      <c r="E36" s="177">
        <v>177505.064981</v>
      </c>
      <c r="F36" s="119">
        <f t="shared" si="3"/>
        <v>2840.0810396960001</v>
      </c>
      <c r="G36" s="119">
        <f t="shared" si="4"/>
        <v>13048.970850304</v>
      </c>
      <c r="H36" s="120">
        <f t="shared" si="5"/>
        <v>0.8212554745646311</v>
      </c>
    </row>
    <row r="37" spans="2:8" x14ac:dyDescent="0.25">
      <c r="B37" s="16">
        <f>'Phase cost, On-truck'!A46</f>
        <v>37</v>
      </c>
      <c r="C37" s="16" t="str">
        <f>'Phase cost, On-truck'!B46</f>
        <v>Axnegrelga Creek</v>
      </c>
      <c r="D37" s="177">
        <v>15423.96413</v>
      </c>
      <c r="E37" s="177">
        <v>243643.56047299999</v>
      </c>
      <c r="F37" s="119">
        <f t="shared" si="3"/>
        <v>3898.2969675679997</v>
      </c>
      <c r="G37" s="119">
        <f t="shared" si="4"/>
        <v>11525.667162432001</v>
      </c>
      <c r="H37" s="120">
        <f t="shared" si="5"/>
        <v>0.74725712957373169</v>
      </c>
    </row>
    <row r="38" spans="2:8" x14ac:dyDescent="0.25">
      <c r="B38" s="16">
        <f>'Phase cost, On-truck'!A47</f>
        <v>38</v>
      </c>
      <c r="C38" s="16" t="str">
        <f>'Phase cost, On-truck'!B47</f>
        <v>Sideslip Lake</v>
      </c>
      <c r="D38" s="177">
        <v>4714.2543429999996</v>
      </c>
      <c r="E38" s="177">
        <v>56997.856845499999</v>
      </c>
      <c r="F38" s="119">
        <f t="shared" si="3"/>
        <v>911.96570952799993</v>
      </c>
      <c r="G38" s="119">
        <f t="shared" si="4"/>
        <v>3802.2886334719997</v>
      </c>
      <c r="H38" s="120">
        <f t="shared" si="5"/>
        <v>0.8065514409755723</v>
      </c>
    </row>
    <row r="39" spans="2:8" x14ac:dyDescent="0.25">
      <c r="B39" s="16">
        <f>'Phase cost, On-truck'!A48</f>
        <v>39</v>
      </c>
      <c r="C39" s="16" t="str">
        <f>'Phase cost, On-truck'!B48</f>
        <v>Harper</v>
      </c>
      <c r="D39" s="177">
        <v>9038.2785380000005</v>
      </c>
      <c r="E39" s="177">
        <v>87862.947248600001</v>
      </c>
      <c r="F39" s="119">
        <f t="shared" si="3"/>
        <v>1405.8071559776001</v>
      </c>
      <c r="G39" s="119">
        <f t="shared" si="4"/>
        <v>7632.4713820224006</v>
      </c>
      <c r="H39" s="120">
        <f t="shared" si="5"/>
        <v>0.84446073994432591</v>
      </c>
    </row>
    <row r="40" spans="2:8" x14ac:dyDescent="0.25">
      <c r="B40" s="16">
        <f>'Phase cost, On-truck'!A49</f>
        <v>40</v>
      </c>
      <c r="C40" s="16" t="str">
        <f>'Phase cost, On-truck'!B49</f>
        <v>Kinskuch River Lower</v>
      </c>
      <c r="D40" s="177">
        <v>5003.2008900000001</v>
      </c>
      <c r="E40" s="177">
        <v>48418.700630899999</v>
      </c>
      <c r="F40" s="119">
        <f t="shared" si="3"/>
        <v>774.69921009439997</v>
      </c>
      <c r="G40" s="119">
        <f t="shared" si="4"/>
        <v>4228.5016799056002</v>
      </c>
      <c r="H40" s="120">
        <f t="shared" si="5"/>
        <v>0.84515928360126269</v>
      </c>
    </row>
    <row r="41" spans="2:8" x14ac:dyDescent="0.25">
      <c r="B41" s="16">
        <f>'Phase cost, On-truck'!A50</f>
        <v>41</v>
      </c>
      <c r="C41" s="16" t="str">
        <f>'Phase cost, On-truck'!B50</f>
        <v>Tchitin River</v>
      </c>
      <c r="D41" s="177">
        <v>6536.0075210000005</v>
      </c>
      <c r="E41" s="177">
        <v>72600.296019200003</v>
      </c>
      <c r="F41" s="119">
        <f t="shared" si="3"/>
        <v>1161.6047363072</v>
      </c>
      <c r="G41" s="119">
        <f t="shared" si="4"/>
        <v>5374.4027846928002</v>
      </c>
      <c r="H41" s="120">
        <f t="shared" si="5"/>
        <v>0.82227610164538545</v>
      </c>
    </row>
    <row r="42" spans="2:8" x14ac:dyDescent="0.25">
      <c r="B42" s="16">
        <f>'Phase cost, On-truck'!A51</f>
        <v>42</v>
      </c>
      <c r="C42" s="16" t="str">
        <f>'Phase cost, On-truck'!B51</f>
        <v>Kshadin Creek</v>
      </c>
      <c r="D42" s="177">
        <v>3747.5839820000001</v>
      </c>
      <c r="E42" s="177">
        <v>59565.522902800003</v>
      </c>
      <c r="F42" s="119">
        <f t="shared" si="3"/>
        <v>953.04836644480008</v>
      </c>
      <c r="G42" s="119">
        <f t="shared" si="4"/>
        <v>2794.5356155551999</v>
      </c>
      <c r="H42" s="120">
        <f t="shared" si="5"/>
        <v>0.74568992422254399</v>
      </c>
    </row>
    <row r="43" spans="2:8" x14ac:dyDescent="0.25">
      <c r="B43" s="16">
        <f>'Phase cost, On-truck'!A52</f>
        <v>43</v>
      </c>
      <c r="C43" s="16" t="str">
        <f>'Phase cost, On-truck'!B52</f>
        <v>Kiteen River Lower</v>
      </c>
      <c r="D43" s="177">
        <v>8585.3232100000005</v>
      </c>
      <c r="E43" s="177">
        <v>77557.473568000001</v>
      </c>
      <c r="F43" s="119">
        <f t="shared" si="3"/>
        <v>1240.9195770880001</v>
      </c>
      <c r="G43" s="119">
        <f t="shared" si="4"/>
        <v>7344.4036329120008</v>
      </c>
      <c r="H43" s="120">
        <f t="shared" si="5"/>
        <v>0.85546035405602394</v>
      </c>
    </row>
    <row r="44" spans="2:8" x14ac:dyDescent="0.25">
      <c r="B44" s="16">
        <f>'Phase cost, On-truck'!A53</f>
        <v>44</v>
      </c>
      <c r="C44" s="16" t="str">
        <f>'Phase cost, On-truck'!B53</f>
        <v>Kiteen River Upper</v>
      </c>
      <c r="D44" s="177">
        <v>19551.064890000001</v>
      </c>
      <c r="E44" s="177">
        <v>53041.557063699998</v>
      </c>
      <c r="F44" s="119">
        <f t="shared" si="3"/>
        <v>848.66491301919996</v>
      </c>
      <c r="G44" s="119">
        <f t="shared" si="4"/>
        <v>18702.3999769808</v>
      </c>
      <c r="H44" s="120">
        <f t="shared" si="5"/>
        <v>0.95659239444019861</v>
      </c>
    </row>
    <row r="45" spans="2:8" x14ac:dyDescent="0.25">
      <c r="B45" s="16">
        <f>'Phase cost, On-truck'!A54</f>
        <v>45</v>
      </c>
      <c r="C45" s="16" t="str">
        <f>'Phase cost, On-truck'!B54</f>
        <v>Cedar River Upper</v>
      </c>
      <c r="D45" s="177">
        <v>5565.4190349999999</v>
      </c>
      <c r="E45" s="177">
        <v>108466.920534</v>
      </c>
      <c r="F45" s="119">
        <f t="shared" si="3"/>
        <v>1735.4707285440002</v>
      </c>
      <c r="G45" s="119">
        <f t="shared" si="4"/>
        <v>3829.948306456</v>
      </c>
      <c r="H45" s="120">
        <f t="shared" si="5"/>
        <v>0.68816890199463665</v>
      </c>
    </row>
    <row r="46" spans="2:8" x14ac:dyDescent="0.25">
      <c r="B46" s="16">
        <f>'Phase cost, On-truck'!A55</f>
        <v>46</v>
      </c>
      <c r="C46" s="16" t="str">
        <f>'Phase cost, On-truck'!B55</f>
        <v>Lava Lake</v>
      </c>
      <c r="D46" s="177">
        <v>14700.29184</v>
      </c>
      <c r="E46" s="177">
        <v>173738.10827</v>
      </c>
      <c r="F46" s="119">
        <f t="shared" si="3"/>
        <v>2779.80973232</v>
      </c>
      <c r="G46" s="119">
        <f t="shared" si="4"/>
        <v>11920.48210768</v>
      </c>
      <c r="H46" s="120">
        <f t="shared" si="5"/>
        <v>0.81090105131409418</v>
      </c>
    </row>
    <row r="47" spans="2:8" x14ac:dyDescent="0.25">
      <c r="B47" s="16">
        <f>'Phase cost, On-truck'!A56</f>
        <v>47</v>
      </c>
      <c r="C47" s="16" t="str">
        <f>'Phase cost, On-truck'!B56</f>
        <v>Dragon Lake</v>
      </c>
      <c r="D47" s="177">
        <v>16234.940399999999</v>
      </c>
      <c r="E47" s="177">
        <v>206852.49544999999</v>
      </c>
      <c r="F47" s="119">
        <f t="shared" si="3"/>
        <v>3309.6399271999999</v>
      </c>
      <c r="G47" s="119">
        <f t="shared" si="4"/>
        <v>12925.3004728</v>
      </c>
      <c r="H47" s="120">
        <f t="shared" si="5"/>
        <v>0.79614092533410219</v>
      </c>
    </row>
    <row r="48" spans="2:8" x14ac:dyDescent="0.25">
      <c r="B48" s="16">
        <f>'Phase cost, On-truck'!A57</f>
        <v>48</v>
      </c>
      <c r="C48" s="16" t="str">
        <f>'Phase cost, On-truck'!B57</f>
        <v>Hoan Creek</v>
      </c>
      <c r="D48" s="177">
        <v>10925.33439</v>
      </c>
      <c r="E48" s="177">
        <v>102103.306836</v>
      </c>
      <c r="F48" s="119">
        <f t="shared" si="3"/>
        <v>1633.652909376</v>
      </c>
      <c r="G48" s="119">
        <f t="shared" si="4"/>
        <v>9291.681480624</v>
      </c>
      <c r="H48" s="120">
        <f t="shared" si="5"/>
        <v>0.85047112966434335</v>
      </c>
    </row>
    <row r="49" spans="2:8" x14ac:dyDescent="0.25">
      <c r="B49" s="16">
        <f>'Phase cost, On-truck'!A58</f>
        <v>49</v>
      </c>
      <c r="C49" s="16" t="str">
        <f>'Phase cost, On-truck'!B58</f>
        <v>Ksga'maal</v>
      </c>
      <c r="D49" s="177">
        <v>7506.6227829999998</v>
      </c>
      <c r="E49" s="177">
        <v>16914.933085199998</v>
      </c>
      <c r="F49" s="119">
        <f t="shared" si="3"/>
        <v>270.63892936319996</v>
      </c>
      <c r="G49" s="119">
        <f t="shared" si="4"/>
        <v>7235.9838536367997</v>
      </c>
      <c r="H49" s="120">
        <f t="shared" si="5"/>
        <v>0.96394664589033208</v>
      </c>
    </row>
    <row r="50" spans="2:8" x14ac:dyDescent="0.25">
      <c r="B50" s="16">
        <f>'Phase cost, On-truck'!A59</f>
        <v>50</v>
      </c>
      <c r="C50" s="16" t="str">
        <f>'Phase cost, On-truck'!B59</f>
        <v>Anudol Creek</v>
      </c>
      <c r="D50" s="177">
        <v>5960.9820339999997</v>
      </c>
      <c r="E50" s="177">
        <v>494.46869561300002</v>
      </c>
      <c r="F50" s="119">
        <f t="shared" si="3"/>
        <v>7.911499129808</v>
      </c>
      <c r="G50" s="119">
        <f t="shared" si="4"/>
        <v>5953.0705348701913</v>
      </c>
      <c r="H50" s="120">
        <f t="shared" si="5"/>
        <v>0.99867278594622777</v>
      </c>
    </row>
    <row r="51" spans="2:8" x14ac:dyDescent="0.25">
      <c r="B51" s="16">
        <f>'Phase cost, On-truck'!A60</f>
        <v>51</v>
      </c>
      <c r="C51" s="16" t="str">
        <f>'Phase cost, On-truck'!B60</f>
        <v>Kwinyarh Creek</v>
      </c>
      <c r="D51" s="177">
        <v>4459.5229069999996</v>
      </c>
      <c r="E51" s="177">
        <v>34213.202934399997</v>
      </c>
      <c r="F51" s="119">
        <f t="shared" si="3"/>
        <v>547.41124695039991</v>
      </c>
      <c r="G51" s="119">
        <f t="shared" si="4"/>
        <v>3912.1116600495998</v>
      </c>
      <c r="H51" s="120">
        <f t="shared" si="5"/>
        <v>0.87724892138323984</v>
      </c>
    </row>
    <row r="52" spans="2:8" x14ac:dyDescent="0.25">
      <c r="B52" s="16">
        <f>'Phase cost, On-truck'!A61</f>
        <v>52</v>
      </c>
      <c r="C52" s="16" t="str">
        <f>'Phase cost, On-truck'!B61</f>
        <v>Vetter Creek</v>
      </c>
      <c r="D52" s="177">
        <v>2815.7946630000001</v>
      </c>
      <c r="E52" s="177">
        <v>27215.808148700002</v>
      </c>
      <c r="F52" s="119">
        <f t="shared" si="3"/>
        <v>435.45293037920004</v>
      </c>
      <c r="G52" s="119">
        <f t="shared" si="4"/>
        <v>2380.3417326208</v>
      </c>
      <c r="H52" s="120">
        <f t="shared" si="5"/>
        <v>0.84535344991553452</v>
      </c>
    </row>
    <row r="53" spans="2:8" x14ac:dyDescent="0.25">
      <c r="B53" s="16">
        <f>'Phase cost, On-truck'!A62</f>
        <v>53</v>
      </c>
      <c r="C53" s="16" t="str">
        <f>'Phase cost, On-truck'!B62</f>
        <v>Alder Creek</v>
      </c>
      <c r="D53" s="177">
        <v>3099.086734</v>
      </c>
      <c r="E53" s="177">
        <v>10512.480916</v>
      </c>
      <c r="F53" s="119">
        <f t="shared" si="3"/>
        <v>168.19969465600002</v>
      </c>
      <c r="G53" s="119">
        <f t="shared" si="4"/>
        <v>2930.8870393440002</v>
      </c>
      <c r="H53" s="120">
        <f t="shared" si="5"/>
        <v>0.94572604476967836</v>
      </c>
    </row>
    <row r="54" spans="2:8" x14ac:dyDescent="0.25">
      <c r="B54" s="16">
        <f>'Phase cost, On-truck'!A63</f>
        <v>54</v>
      </c>
      <c r="C54" s="16" t="str">
        <f>'Phase cost, On-truck'!B63</f>
        <v>Nelson Creek</v>
      </c>
      <c r="D54" s="177">
        <v>2398.0656090000002</v>
      </c>
      <c r="E54" s="177">
        <v>0</v>
      </c>
      <c r="F54" s="119">
        <f t="shared" si="3"/>
        <v>0</v>
      </c>
      <c r="G54" s="119">
        <f t="shared" si="4"/>
        <v>2398.0656090000002</v>
      </c>
      <c r="H54" s="120">
        <f t="shared" si="5"/>
        <v>1</v>
      </c>
    </row>
    <row r="55" spans="2:8" x14ac:dyDescent="0.25">
      <c r="B55" s="16">
        <f>'Phase cost, On-truck'!A64</f>
        <v>55</v>
      </c>
      <c r="C55" s="16" t="str">
        <f>'Phase cost, On-truck'!B64</f>
        <v>Kitanweliks Creek</v>
      </c>
      <c r="D55" s="177">
        <v>5157.2035720000003</v>
      </c>
      <c r="E55" s="177">
        <v>76317.077247900001</v>
      </c>
      <c r="F55" s="119">
        <f t="shared" si="3"/>
        <v>1221.0732359664</v>
      </c>
      <c r="G55" s="119">
        <f t="shared" si="4"/>
        <v>3936.1303360336005</v>
      </c>
      <c r="H55" s="120">
        <f t="shared" si="5"/>
        <v>0.76322958383958872</v>
      </c>
    </row>
    <row r="56" spans="2:8" x14ac:dyDescent="0.25">
      <c r="B56" s="16">
        <f>'Phase cost, On-truck'!A65</f>
        <v>56</v>
      </c>
      <c r="C56" s="16" t="str">
        <f>'Phase cost, On-truck'!B65</f>
        <v>Kiteen River West</v>
      </c>
      <c r="D56" s="177">
        <v>2453.665465</v>
      </c>
      <c r="E56" s="177">
        <v>23853.4664319</v>
      </c>
      <c r="F56" s="119">
        <f t="shared" si="3"/>
        <v>381.65546291039999</v>
      </c>
      <c r="G56" s="119">
        <f t="shared" si="4"/>
        <v>2072.0100020896002</v>
      </c>
      <c r="H56" s="120">
        <f t="shared" si="5"/>
        <v>0.84445497222238497</v>
      </c>
    </row>
    <row r="57" spans="2:8" x14ac:dyDescent="0.25">
      <c r="B57" s="16">
        <f>'Phase cost, On-truck'!A66</f>
        <v>57</v>
      </c>
      <c r="C57" s="16" t="str">
        <f>'Phase cost, On-truck'!B66</f>
        <v>Grease Trail</v>
      </c>
      <c r="D57" s="177">
        <v>6007.9916899999998</v>
      </c>
      <c r="E57" s="177">
        <v>119103.159103</v>
      </c>
      <c r="F57" s="119">
        <f t="shared" si="3"/>
        <v>1905.6505456479999</v>
      </c>
      <c r="G57" s="119">
        <f t="shared" si="4"/>
        <v>4102.3411443519999</v>
      </c>
      <c r="H57" s="120">
        <f t="shared" si="5"/>
        <v>0.68281405102143211</v>
      </c>
    </row>
    <row r="58" spans="2:8" x14ac:dyDescent="0.25">
      <c r="B58" s="16">
        <f>'Phase cost, On-truck'!A67</f>
        <v>58</v>
      </c>
      <c r="C58" s="16" t="str">
        <f>'Phase cost, On-truck'!B67</f>
        <v>Cordella Creek</v>
      </c>
      <c r="D58" s="177">
        <v>2282.9398179999998</v>
      </c>
      <c r="E58" s="177">
        <v>40018.4521303</v>
      </c>
      <c r="F58" s="119">
        <f t="shared" si="3"/>
        <v>640.29523408479997</v>
      </c>
      <c r="G58" s="119">
        <f t="shared" si="4"/>
        <v>1642.6445839151997</v>
      </c>
      <c r="H58" s="120">
        <f t="shared" si="5"/>
        <v>0.71953039276973174</v>
      </c>
    </row>
    <row r="59" spans="2:8" x14ac:dyDescent="0.25">
      <c r="B59" s="16">
        <f>'Phase cost, On-truck'!A68</f>
        <v>59</v>
      </c>
      <c r="C59" s="16" t="str">
        <f>'Phase cost, On-truck'!B68</f>
        <v>Ksi Matin</v>
      </c>
      <c r="D59" s="177">
        <v>8914.4466329999996</v>
      </c>
      <c r="E59" s="177">
        <v>31974.853739999999</v>
      </c>
      <c r="F59" s="119">
        <f t="shared" si="3"/>
        <v>511.59765984000001</v>
      </c>
      <c r="G59" s="119">
        <f t="shared" si="4"/>
        <v>8402.8489731600002</v>
      </c>
      <c r="H59" s="120">
        <f t="shared" si="5"/>
        <v>0.94261027286358545</v>
      </c>
    </row>
    <row r="60" spans="2:8" x14ac:dyDescent="0.25">
      <c r="B60" s="16">
        <f>'Phase cost, On-truck'!A69</f>
        <v>60</v>
      </c>
      <c r="C60" s="16" t="str">
        <f>'Phase cost, On-truck'!B69</f>
        <v>May Creek</v>
      </c>
      <c r="D60" s="177">
        <v>4794.8733549999997</v>
      </c>
      <c r="E60" s="177">
        <v>38741.5044681</v>
      </c>
      <c r="F60" s="119">
        <f t="shared" si="3"/>
        <v>619.86407148959995</v>
      </c>
      <c r="G60" s="119">
        <f t="shared" si="4"/>
        <v>4175.0092835103997</v>
      </c>
      <c r="H60" s="120">
        <f t="shared" si="5"/>
        <v>0.87072357795577271</v>
      </c>
    </row>
    <row r="61" spans="2:8" x14ac:dyDescent="0.25">
      <c r="B61" s="16">
        <f>'Phase cost, On-truck'!A70</f>
        <v>61</v>
      </c>
      <c r="C61" s="16" t="str">
        <f>'Phase cost, On-truck'!B70</f>
        <v>Cedar River Lower</v>
      </c>
      <c r="D61" s="177">
        <v>6308.3282929999996</v>
      </c>
      <c r="E61" s="177">
        <v>113577.329973</v>
      </c>
      <c r="F61" s="119">
        <f t="shared" si="3"/>
        <v>1817.2372795680001</v>
      </c>
      <c r="G61" s="119">
        <f t="shared" si="4"/>
        <v>4491.0910134319993</v>
      </c>
      <c r="H61" s="120">
        <f t="shared" si="5"/>
        <v>0.71193045206850014</v>
      </c>
    </row>
    <row r="62" spans="2:8" x14ac:dyDescent="0.25">
      <c r="B62" s="16">
        <f>'Phase cost, On-truck'!A71</f>
        <v>62</v>
      </c>
      <c r="C62" s="16" t="str">
        <f>'Phase cost, On-truck'!B71</f>
        <v>Kitsumkalum River Upper</v>
      </c>
      <c r="D62" s="177">
        <v>7843.7202610000004</v>
      </c>
      <c r="E62" s="177">
        <v>57109.0877951</v>
      </c>
      <c r="F62" s="119">
        <f t="shared" si="3"/>
        <v>913.74540472160004</v>
      </c>
      <c r="G62" s="119">
        <f t="shared" si="4"/>
        <v>6929.9748562784007</v>
      </c>
      <c r="H62" s="120">
        <f t="shared" si="5"/>
        <v>0.88350612026988506</v>
      </c>
    </row>
    <row r="63" spans="2:8" x14ac:dyDescent="0.25">
      <c r="B63" s="16">
        <f>'Phase cost, On-truck'!A72</f>
        <v>63</v>
      </c>
      <c r="C63" s="16" t="str">
        <f>'Phase cost, On-truck'!B72</f>
        <v>Mayo Creek</v>
      </c>
      <c r="D63" s="177">
        <v>5524.8936659999999</v>
      </c>
      <c r="E63" s="177">
        <v>69649.283639500005</v>
      </c>
      <c r="F63" s="119">
        <f t="shared" si="3"/>
        <v>1114.388538232</v>
      </c>
      <c r="G63" s="119">
        <f t="shared" si="4"/>
        <v>4410.5051277679995</v>
      </c>
      <c r="H63" s="120">
        <f t="shared" si="5"/>
        <v>0.79829683508844562</v>
      </c>
    </row>
    <row r="64" spans="2:8" x14ac:dyDescent="0.25">
      <c r="B64" s="16">
        <f>'Phase cost, On-truck'!A73</f>
        <v>64</v>
      </c>
      <c r="C64" s="16" t="str">
        <f>'Phase cost, On-truck'!B73</f>
        <v>Nelson River</v>
      </c>
      <c r="D64" s="177">
        <v>10275.912710000001</v>
      </c>
      <c r="E64" s="177">
        <v>178029.93505500001</v>
      </c>
      <c r="F64" s="119">
        <f t="shared" si="3"/>
        <v>2848.4789608800002</v>
      </c>
      <c r="G64" s="119">
        <f t="shared" si="4"/>
        <v>7427.4337491200004</v>
      </c>
      <c r="H64" s="120">
        <f t="shared" si="5"/>
        <v>0.72280039337936342</v>
      </c>
    </row>
    <row r="65" spans="2:8" x14ac:dyDescent="0.25">
      <c r="B65" s="16">
        <f>'Phase cost, On-truck'!A74</f>
        <v>65</v>
      </c>
      <c r="C65" s="16" t="str">
        <f>'Phase cost, On-truck'!B74</f>
        <v>Erlandsen Creek</v>
      </c>
      <c r="D65" s="177">
        <v>4172.0027140000002</v>
      </c>
      <c r="E65" s="177">
        <v>66616.883144000007</v>
      </c>
      <c r="F65" s="119">
        <f t="shared" si="3"/>
        <v>1065.8701303040002</v>
      </c>
      <c r="G65" s="119">
        <f t="shared" si="4"/>
        <v>3106.132583696</v>
      </c>
      <c r="H65" s="120">
        <f t="shared" si="5"/>
        <v>0.74451835164745772</v>
      </c>
    </row>
    <row r="66" spans="2:8" x14ac:dyDescent="0.25">
      <c r="B66" s="16">
        <f>'Phase cost, On-truck'!A75</f>
        <v>66</v>
      </c>
      <c r="C66" s="16" t="str">
        <f>'Phase cost, On-truck'!B75</f>
        <v>Little Cedar River</v>
      </c>
      <c r="D66" s="177">
        <v>4893.0063140000002</v>
      </c>
      <c r="E66" s="177">
        <v>92786.006802300006</v>
      </c>
      <c r="F66" s="119">
        <f t="shared" si="3"/>
        <v>1484.5761088368001</v>
      </c>
      <c r="G66" s="119">
        <f t="shared" si="4"/>
        <v>3408.4302051632003</v>
      </c>
      <c r="H66" s="120">
        <f t="shared" si="5"/>
        <v>0.69659223520944757</v>
      </c>
    </row>
    <row r="67" spans="2:8" x14ac:dyDescent="0.25">
      <c r="B67" s="16">
        <f>'Phase cost, On-truck'!A76</f>
        <v>67</v>
      </c>
      <c r="C67" s="16" t="str">
        <f>'Phase cost, On-truck'!B76</f>
        <v>Clear Creek</v>
      </c>
      <c r="D67" s="177">
        <v>4272.432468</v>
      </c>
      <c r="E67" s="177">
        <v>103884.483131</v>
      </c>
      <c r="F67" s="119">
        <f t="shared" ref="F67:F98" si="6">(E67/1000)*H$1</f>
        <v>1662.1517300959999</v>
      </c>
      <c r="G67" s="119">
        <f t="shared" ref="G67:G98" si="7">D67-F67</f>
        <v>2610.280737904</v>
      </c>
      <c r="H67" s="120">
        <f t="shared" ref="H67:H98" si="8">G67/D67</f>
        <v>0.61095892268741181</v>
      </c>
    </row>
    <row r="68" spans="2:8" x14ac:dyDescent="0.25">
      <c r="B68" s="16">
        <f>'Phase cost, On-truck'!A77</f>
        <v>68</v>
      </c>
      <c r="C68" s="16" t="str">
        <f>'Phase cost, On-truck'!B77</f>
        <v>Maroon Creek</v>
      </c>
      <c r="D68" s="177">
        <v>3120.0174080000002</v>
      </c>
      <c r="E68" s="177">
        <v>92335.635718100006</v>
      </c>
      <c r="F68" s="119">
        <f t="shared" si="6"/>
        <v>1477.3701714896001</v>
      </c>
      <c r="G68" s="119">
        <f t="shared" si="7"/>
        <v>1642.6472365104</v>
      </c>
      <c r="H68" s="120">
        <f t="shared" si="8"/>
        <v>0.52648656135651917</v>
      </c>
    </row>
    <row r="69" spans="2:8" x14ac:dyDescent="0.25">
      <c r="B69" s="16">
        <f>'Phase cost, On-truck'!A78</f>
        <v>69</v>
      </c>
      <c r="C69" s="16" t="str">
        <f>'Phase cost, On-truck'!B78</f>
        <v>Fiddler Creek</v>
      </c>
      <c r="D69" s="177">
        <v>5397.9982149999996</v>
      </c>
      <c r="E69" s="177">
        <v>38809.355252399997</v>
      </c>
      <c r="F69" s="119">
        <f t="shared" si="6"/>
        <v>620.94968403839994</v>
      </c>
      <c r="G69" s="119">
        <f t="shared" si="7"/>
        <v>4777.0485309615997</v>
      </c>
      <c r="H69" s="120">
        <f t="shared" si="8"/>
        <v>0.88496667481050661</v>
      </c>
    </row>
    <row r="70" spans="2:8" x14ac:dyDescent="0.25">
      <c r="B70" s="16">
        <f>'Phase cost, On-truck'!A79</f>
        <v>70</v>
      </c>
      <c r="C70" s="16" t="str">
        <f>'Phase cost, On-truck'!B79</f>
        <v>Little Oliver Creek</v>
      </c>
      <c r="D70" s="177">
        <v>1605.644687</v>
      </c>
      <c r="E70" s="177">
        <v>16330.5632014</v>
      </c>
      <c r="F70" s="119">
        <f t="shared" si="6"/>
        <v>261.28901122240001</v>
      </c>
      <c r="G70" s="119">
        <f t="shared" si="7"/>
        <v>1344.3556757776</v>
      </c>
      <c r="H70" s="120">
        <f t="shared" si="8"/>
        <v>0.83726847331921572</v>
      </c>
    </row>
    <row r="71" spans="2:8" x14ac:dyDescent="0.25">
      <c r="B71" s="16">
        <f>'Phase cost, On-truck'!A80</f>
        <v>71</v>
      </c>
      <c r="C71" s="16" t="str">
        <f>'Phase cost, On-truck'!B80</f>
        <v>Treasure Creek</v>
      </c>
      <c r="D71" s="177">
        <v>12249.92143</v>
      </c>
      <c r="E71" s="177">
        <v>73347.996218900007</v>
      </c>
      <c r="F71" s="119">
        <f t="shared" si="6"/>
        <v>1173.5679395024001</v>
      </c>
      <c r="G71" s="119">
        <f t="shared" si="7"/>
        <v>11076.3534904976</v>
      </c>
      <c r="H71" s="120">
        <f t="shared" si="8"/>
        <v>0.90419792108802122</v>
      </c>
    </row>
    <row r="72" spans="2:8" x14ac:dyDescent="0.25">
      <c r="B72" s="16">
        <f>'Phase cost, On-truck'!A81</f>
        <v>72</v>
      </c>
      <c r="C72" s="16" t="str">
        <f>'Phase cost, On-truck'!B81</f>
        <v>Legate Creek</v>
      </c>
      <c r="D72" s="177">
        <v>3005.7353400000002</v>
      </c>
      <c r="E72" s="177">
        <v>47460.487025800001</v>
      </c>
      <c r="F72" s="119">
        <f t="shared" si="6"/>
        <v>759.36779241279999</v>
      </c>
      <c r="G72" s="119">
        <f t="shared" si="7"/>
        <v>2246.3675475872001</v>
      </c>
      <c r="H72" s="120">
        <f t="shared" si="8"/>
        <v>0.74736039387526376</v>
      </c>
    </row>
    <row r="73" spans="2:8" x14ac:dyDescent="0.25">
      <c r="B73" s="16">
        <f>'Phase cost, On-truck'!A82</f>
        <v>73</v>
      </c>
      <c r="C73" s="16" t="str">
        <f>'Phase cost, On-truck'!B82</f>
        <v>Chimdemash Creek</v>
      </c>
      <c r="D73" s="177">
        <v>3460.655972</v>
      </c>
      <c r="E73" s="177">
        <v>83114.447341899999</v>
      </c>
      <c r="F73" s="119">
        <f t="shared" si="6"/>
        <v>1329.8311574704001</v>
      </c>
      <c r="G73" s="119">
        <f t="shared" si="7"/>
        <v>2130.8248145296002</v>
      </c>
      <c r="H73" s="120">
        <f t="shared" si="8"/>
        <v>0.61572858780820761</v>
      </c>
    </row>
    <row r="74" spans="2:8" x14ac:dyDescent="0.25">
      <c r="B74" s="16">
        <f>'Phase cost, On-truck'!A83</f>
        <v>74</v>
      </c>
      <c r="C74" s="16" t="str">
        <f>'Phase cost, On-truck'!B83</f>
        <v>Hardscrabble Creek</v>
      </c>
      <c r="D74" s="177">
        <v>3095.0789009999999</v>
      </c>
      <c r="E74" s="177">
        <v>44846.468086599998</v>
      </c>
      <c r="F74" s="119">
        <f t="shared" si="6"/>
        <v>717.54348938559997</v>
      </c>
      <c r="G74" s="119">
        <f t="shared" si="7"/>
        <v>2377.5354116143999</v>
      </c>
      <c r="H74" s="120">
        <f t="shared" si="8"/>
        <v>0.76816633360985842</v>
      </c>
    </row>
    <row r="75" spans="2:8" x14ac:dyDescent="0.25">
      <c r="B75" s="16">
        <f>'Phase cost, On-truck'!A84</f>
        <v>75</v>
      </c>
      <c r="C75" s="16" t="str">
        <f>'Phase cost, On-truck'!B84</f>
        <v>Goat Creek</v>
      </c>
      <c r="D75" s="177">
        <v>1844.6618109999999</v>
      </c>
      <c r="E75" s="177">
        <v>59656.407597899997</v>
      </c>
      <c r="F75" s="119">
        <f t="shared" si="6"/>
        <v>954.50252156639999</v>
      </c>
      <c r="G75" s="119">
        <f t="shared" si="7"/>
        <v>890.15928943359995</v>
      </c>
      <c r="H75" s="120">
        <f t="shared" si="8"/>
        <v>0.48255961289242516</v>
      </c>
    </row>
    <row r="76" spans="2:8" x14ac:dyDescent="0.25">
      <c r="B76" s="16">
        <f>'Phase cost, On-truck'!A85</f>
        <v>76</v>
      </c>
      <c r="C76" s="16" t="str">
        <f>'Phase cost, On-truck'!B85</f>
        <v>Lean-to Creek</v>
      </c>
      <c r="D76" s="177">
        <v>5632.7954520000003</v>
      </c>
      <c r="E76" s="177">
        <v>150060.590276</v>
      </c>
      <c r="F76" s="119">
        <f t="shared" si="6"/>
        <v>2400.969444416</v>
      </c>
      <c r="G76" s="119">
        <f t="shared" si="7"/>
        <v>3231.8260075840003</v>
      </c>
      <c r="H76" s="120">
        <f t="shared" si="8"/>
        <v>0.57375170732260417</v>
      </c>
    </row>
    <row r="77" spans="2:8" x14ac:dyDescent="0.25">
      <c r="B77" s="16">
        <f>'Phase cost, On-truck'!A86</f>
        <v>77</v>
      </c>
      <c r="C77" s="16" t="str">
        <f>'Phase cost, On-truck'!B86</f>
        <v>Kitselas Mountain</v>
      </c>
      <c r="D77" s="177">
        <v>2227.3433749999999</v>
      </c>
      <c r="E77" s="177">
        <v>16121.7414673</v>
      </c>
      <c r="F77" s="119">
        <f t="shared" si="6"/>
        <v>257.94786347680002</v>
      </c>
      <c r="G77" s="119">
        <f t="shared" si="7"/>
        <v>1969.3955115232</v>
      </c>
      <c r="H77" s="120">
        <f t="shared" si="8"/>
        <v>0.88419034695231935</v>
      </c>
    </row>
    <row r="78" spans="2:8" x14ac:dyDescent="0.25">
      <c r="B78" s="16">
        <f>'Phase cost, On-truck'!A87</f>
        <v>78</v>
      </c>
      <c r="C78" s="16" t="str">
        <f>'Phase cost, On-truck'!B87</f>
        <v>Kleanza Creek Lower</v>
      </c>
      <c r="D78" s="177">
        <v>5354.2317869999997</v>
      </c>
      <c r="E78" s="177">
        <v>133310.15814399999</v>
      </c>
      <c r="F78" s="119">
        <f t="shared" si="6"/>
        <v>2132.9625303039998</v>
      </c>
      <c r="G78" s="119">
        <f t="shared" si="7"/>
        <v>3221.269256696</v>
      </c>
      <c r="H78" s="120">
        <f t="shared" si="8"/>
        <v>0.60163052046368204</v>
      </c>
    </row>
    <row r="79" spans="2:8" x14ac:dyDescent="0.25">
      <c r="B79" s="16">
        <f>'Phase cost, On-truck'!A88</f>
        <v>79</v>
      </c>
      <c r="C79" s="16" t="str">
        <f>'Phase cost, On-truck'!B88</f>
        <v>Kleanza Creek Upper</v>
      </c>
      <c r="D79" s="177">
        <v>3975.6948819999998</v>
      </c>
      <c r="E79" s="177">
        <v>98872.656781500002</v>
      </c>
      <c r="F79" s="119">
        <f t="shared" si="6"/>
        <v>1581.962508504</v>
      </c>
      <c r="G79" s="119">
        <f t="shared" si="7"/>
        <v>2393.732373496</v>
      </c>
      <c r="H79" s="120">
        <f t="shared" si="8"/>
        <v>0.60209157003814562</v>
      </c>
    </row>
    <row r="80" spans="2:8" x14ac:dyDescent="0.25">
      <c r="B80" s="16">
        <f>'Phase cost, On-truck'!A89</f>
        <v>80</v>
      </c>
      <c r="C80" s="16" t="str">
        <f>'Phase cost, On-truck'!B89</f>
        <v>Zymoetz River Upper</v>
      </c>
      <c r="D80" s="177">
        <v>8325.2950390000005</v>
      </c>
      <c r="E80" s="177">
        <v>83201.348494999998</v>
      </c>
      <c r="F80" s="119">
        <f t="shared" si="6"/>
        <v>1331.2215759200001</v>
      </c>
      <c r="G80" s="119">
        <f t="shared" si="7"/>
        <v>6994.0734630800007</v>
      </c>
      <c r="H80" s="120">
        <f t="shared" si="8"/>
        <v>0.84009917129857048</v>
      </c>
    </row>
    <row r="81" spans="2:8" x14ac:dyDescent="0.25">
      <c r="B81" s="16">
        <f>'Phase cost, On-truck'!A90</f>
        <v>81</v>
      </c>
      <c r="C81" s="16" t="str">
        <f>'Phase cost, On-truck'!B90</f>
        <v>Zymoetz River Lower</v>
      </c>
      <c r="D81" s="177">
        <v>10224.69793</v>
      </c>
      <c r="E81" s="177">
        <v>188835.86978099999</v>
      </c>
      <c r="F81" s="119">
        <f t="shared" si="6"/>
        <v>3021.3739164959998</v>
      </c>
      <c r="G81" s="119">
        <f t="shared" si="7"/>
        <v>7203.3240135040005</v>
      </c>
      <c r="H81" s="120">
        <f t="shared" si="8"/>
        <v>0.70450237873227817</v>
      </c>
    </row>
    <row r="82" spans="2:8" x14ac:dyDescent="0.25">
      <c r="B82" s="16">
        <f>'Phase cost, On-truck'!A91</f>
        <v>82</v>
      </c>
      <c r="C82" s="16" t="str">
        <f>'Phase cost, On-truck'!B91</f>
        <v>Clore River Lower</v>
      </c>
      <c r="D82" s="177">
        <v>11235.26814</v>
      </c>
      <c r="E82" s="177">
        <v>136106.817472</v>
      </c>
      <c r="F82" s="119">
        <f t="shared" si="6"/>
        <v>2177.7090795519998</v>
      </c>
      <c r="G82" s="119">
        <f t="shared" si="7"/>
        <v>9057.5590604480003</v>
      </c>
      <c r="H82" s="120">
        <f t="shared" si="8"/>
        <v>0.80617204214300131</v>
      </c>
    </row>
    <row r="83" spans="2:8" x14ac:dyDescent="0.25">
      <c r="B83" s="16">
        <f>'Phase cost, On-truck'!A92</f>
        <v>83</v>
      </c>
      <c r="C83" s="16" t="str">
        <f>'Phase cost, On-truck'!B92</f>
        <v>Kitnayakwa River</v>
      </c>
      <c r="D83" s="177">
        <v>13511.34953</v>
      </c>
      <c r="E83" s="177">
        <v>86233.303627700006</v>
      </c>
      <c r="F83" s="119">
        <f t="shared" si="6"/>
        <v>1379.7328580432002</v>
      </c>
      <c r="G83" s="119">
        <f t="shared" si="7"/>
        <v>12131.616671956799</v>
      </c>
      <c r="H83" s="120">
        <f t="shared" si="8"/>
        <v>0.89788341608810407</v>
      </c>
    </row>
    <row r="84" spans="2:8" x14ac:dyDescent="0.25">
      <c r="B84" s="16">
        <f>'Phase cost, On-truck'!A93</f>
        <v>84</v>
      </c>
      <c r="C84" s="16" t="str">
        <f>'Phase cost, On-truck'!B93</f>
        <v>Nilah Creek</v>
      </c>
      <c r="D84" s="177">
        <v>2830.1824529999999</v>
      </c>
      <c r="E84" s="177">
        <v>42147.0257576</v>
      </c>
      <c r="F84" s="119">
        <f t="shared" si="6"/>
        <v>674.35241212159997</v>
      </c>
      <c r="G84" s="119">
        <f t="shared" si="7"/>
        <v>2155.8300408783998</v>
      </c>
      <c r="H84" s="120">
        <f t="shared" si="8"/>
        <v>0.76172829020023602</v>
      </c>
    </row>
    <row r="85" spans="2:8" x14ac:dyDescent="0.25">
      <c r="B85" s="16">
        <f>'Phase cost, On-truck'!A94</f>
        <v>85</v>
      </c>
      <c r="C85" s="16" t="str">
        <f>'Phase cost, On-truck'!B94</f>
        <v>Limonite Creek</v>
      </c>
      <c r="D85" s="177">
        <v>5473.8490250000004</v>
      </c>
      <c r="E85" s="177">
        <v>35298.5926721</v>
      </c>
      <c r="F85" s="119">
        <f t="shared" si="6"/>
        <v>564.7774827536</v>
      </c>
      <c r="G85" s="119">
        <f t="shared" si="7"/>
        <v>4909.0715422464</v>
      </c>
      <c r="H85" s="120">
        <f t="shared" si="8"/>
        <v>0.89682260504917732</v>
      </c>
    </row>
    <row r="86" spans="2:8" x14ac:dyDescent="0.25">
      <c r="B86" s="16">
        <f>'Phase cost, On-truck'!A95</f>
        <v>86</v>
      </c>
      <c r="C86" s="16" t="str">
        <f>'Phase cost, On-truck'!B95</f>
        <v>Clore River Mid</v>
      </c>
      <c r="D86" s="177">
        <v>5797.9259460000003</v>
      </c>
      <c r="E86" s="177">
        <v>15175.541118499999</v>
      </c>
      <c r="F86" s="119">
        <f t="shared" si="6"/>
        <v>242.808657896</v>
      </c>
      <c r="G86" s="119">
        <f t="shared" si="7"/>
        <v>5555.1172881040002</v>
      </c>
      <c r="H86" s="120">
        <f t="shared" si="8"/>
        <v>0.95812146271659193</v>
      </c>
    </row>
    <row r="87" spans="2:8" x14ac:dyDescent="0.25">
      <c r="B87" s="16">
        <f>'Phase cost, On-truck'!A96</f>
        <v>87</v>
      </c>
      <c r="C87" s="16" t="str">
        <f>'Phase cost, On-truck'!B96</f>
        <v>Hunter Creek</v>
      </c>
      <c r="D87" s="177">
        <v>868.2330796</v>
      </c>
      <c r="E87" s="177">
        <v>6308.5893827600003</v>
      </c>
      <c r="F87" s="119">
        <f t="shared" si="6"/>
        <v>100.93743012416</v>
      </c>
      <c r="G87" s="119">
        <f t="shared" si="7"/>
        <v>767.29564947584004</v>
      </c>
      <c r="H87" s="120">
        <f t="shared" si="8"/>
        <v>0.88374385577354131</v>
      </c>
    </row>
    <row r="88" spans="2:8" x14ac:dyDescent="0.25">
      <c r="B88" s="16">
        <f>'Phase cost, On-truck'!A97</f>
        <v>88</v>
      </c>
      <c r="C88" s="16" t="str">
        <f>'Phase cost, On-truck'!B97</f>
        <v>Chist Creek Upper</v>
      </c>
      <c r="D88" s="177">
        <v>1184.0120219999999</v>
      </c>
      <c r="E88" s="177">
        <v>11458.716431700001</v>
      </c>
      <c r="F88" s="119">
        <f t="shared" si="6"/>
        <v>183.33946290720002</v>
      </c>
      <c r="G88" s="119">
        <f t="shared" si="7"/>
        <v>1000.6725590927999</v>
      </c>
      <c r="H88" s="120">
        <f t="shared" si="8"/>
        <v>0.84515405291450663</v>
      </c>
    </row>
    <row r="89" spans="2:8" x14ac:dyDescent="0.25">
      <c r="B89" s="16">
        <f>'Phase cost, On-truck'!A98</f>
        <v>89</v>
      </c>
      <c r="C89" s="16" t="str">
        <f>'Phase cost, On-truck'!B98</f>
        <v>Williams Creek Upper</v>
      </c>
      <c r="D89" s="177">
        <v>1976.5879239999999</v>
      </c>
      <c r="E89" s="177">
        <v>47026.549439800001</v>
      </c>
      <c r="F89" s="119">
        <f t="shared" si="6"/>
        <v>752.4247910368</v>
      </c>
      <c r="G89" s="119">
        <f t="shared" si="7"/>
        <v>1224.1631329632</v>
      </c>
      <c r="H89" s="120">
        <f t="shared" si="8"/>
        <v>0.61933148437225816</v>
      </c>
    </row>
    <row r="90" spans="2:8" x14ac:dyDescent="0.25">
      <c r="B90" s="16">
        <f>'Phase cost, On-truck'!A99</f>
        <v>90</v>
      </c>
      <c r="C90" s="16" t="str">
        <f>'Phase cost, On-truck'!B99</f>
        <v>Williams Creek Lower</v>
      </c>
      <c r="D90" s="177">
        <v>4430.3433260000002</v>
      </c>
      <c r="E90" s="177">
        <v>70222.810516700003</v>
      </c>
      <c r="F90" s="119">
        <f t="shared" si="6"/>
        <v>1123.5649682672001</v>
      </c>
      <c r="G90" s="119">
        <f t="shared" si="7"/>
        <v>3306.7783577328</v>
      </c>
      <c r="H90" s="120">
        <f t="shared" si="8"/>
        <v>0.74639325090824804</v>
      </c>
    </row>
    <row r="91" spans="2:8" x14ac:dyDescent="0.25">
      <c r="B91" s="16">
        <f>'Phase cost, On-truck'!A100</f>
        <v>91</v>
      </c>
      <c r="C91" s="16" t="str">
        <f>'Phase cost, On-truck'!B100</f>
        <v>Terrace Airport</v>
      </c>
      <c r="D91" s="177">
        <v>2513.6629840000001</v>
      </c>
      <c r="E91" s="177">
        <v>35235.647149199998</v>
      </c>
      <c r="F91" s="119">
        <f t="shared" si="6"/>
        <v>563.77035438719997</v>
      </c>
      <c r="G91" s="119">
        <f t="shared" si="7"/>
        <v>1949.8926296128002</v>
      </c>
      <c r="H91" s="120">
        <f t="shared" si="8"/>
        <v>0.77571760495511211</v>
      </c>
    </row>
    <row r="92" spans="2:8" x14ac:dyDescent="0.25">
      <c r="B92" s="16">
        <f>'Phase cost, On-truck'!A101</f>
        <v>92</v>
      </c>
      <c r="C92" s="16" t="str">
        <f>'Phase cost, On-truck'!B101</f>
        <v>Kitsumkalum River Lower</v>
      </c>
      <c r="D92" s="177">
        <v>5159.2722830000002</v>
      </c>
      <c r="E92" s="177">
        <v>113100.952263</v>
      </c>
      <c r="F92" s="119">
        <f t="shared" si="6"/>
        <v>1809.6152362079999</v>
      </c>
      <c r="G92" s="119">
        <f t="shared" si="7"/>
        <v>3349.6570467920001</v>
      </c>
      <c r="H92" s="120">
        <f t="shared" si="8"/>
        <v>0.64924990639266089</v>
      </c>
    </row>
    <row r="93" spans="2:8" x14ac:dyDescent="0.25">
      <c r="B93" s="16">
        <f>'Phase cost, On-truck'!A102</f>
        <v>93</v>
      </c>
      <c r="C93" s="16" t="str">
        <f>'Phase cost, On-truck'!B102</f>
        <v>Zymagotitz River</v>
      </c>
      <c r="D93" s="177">
        <v>4206.5763230000002</v>
      </c>
      <c r="E93" s="177">
        <v>73816.060514299999</v>
      </c>
      <c r="F93" s="119">
        <f t="shared" si="6"/>
        <v>1181.0569682288001</v>
      </c>
      <c r="G93" s="119">
        <f t="shared" si="7"/>
        <v>3025.5193547712001</v>
      </c>
      <c r="H93" s="120">
        <f t="shared" si="8"/>
        <v>0.71923557840345886</v>
      </c>
    </row>
    <row r="94" spans="2:8" x14ac:dyDescent="0.25">
      <c r="B94" s="16">
        <f>'Phase cost, On-truck'!A103</f>
        <v>94</v>
      </c>
      <c r="C94" s="16" t="str">
        <f>'Phase cost, On-truck'!B103</f>
        <v>Exstew River Upper</v>
      </c>
      <c r="D94" s="177">
        <v>324.79639600000002</v>
      </c>
      <c r="E94" s="177">
        <v>0</v>
      </c>
      <c r="F94" s="119">
        <f t="shared" si="6"/>
        <v>0</v>
      </c>
      <c r="G94" s="119">
        <f t="shared" si="7"/>
        <v>324.79639600000002</v>
      </c>
      <c r="H94" s="120">
        <f t="shared" si="8"/>
        <v>1</v>
      </c>
    </row>
    <row r="95" spans="2:8" x14ac:dyDescent="0.25">
      <c r="B95" s="16">
        <f>'Phase cost, On-truck'!A104</f>
        <v>95</v>
      </c>
      <c r="C95" s="16" t="str">
        <f>'Phase cost, On-truck'!B104</f>
        <v>Exchamsiks River</v>
      </c>
      <c r="D95" s="177">
        <v>1973.667817</v>
      </c>
      <c r="E95" s="177">
        <v>2974.1382836500002</v>
      </c>
      <c r="F95" s="119">
        <f t="shared" si="6"/>
        <v>47.586212538400005</v>
      </c>
      <c r="G95" s="119">
        <f t="shared" si="7"/>
        <v>1926.0816044615999</v>
      </c>
      <c r="H95" s="120">
        <f t="shared" si="8"/>
        <v>0.97588945205038014</v>
      </c>
    </row>
    <row r="96" spans="2:8" x14ac:dyDescent="0.25">
      <c r="B96" s="16">
        <f>'Phase cost, On-truck'!A105</f>
        <v>96</v>
      </c>
      <c r="C96" s="16" t="str">
        <f>'Phase cost, On-truck'!B105</f>
        <v>Exstew River Lower</v>
      </c>
      <c r="D96" s="177">
        <v>3435.8002969999998</v>
      </c>
      <c r="E96" s="177">
        <v>62294.414195199999</v>
      </c>
      <c r="F96" s="119">
        <f t="shared" si="6"/>
        <v>996.71062712319997</v>
      </c>
      <c r="G96" s="119">
        <f t="shared" si="7"/>
        <v>2439.0896698767997</v>
      </c>
      <c r="H96" s="120">
        <f t="shared" si="8"/>
        <v>0.70990437715676113</v>
      </c>
    </row>
    <row r="97" spans="2:8" x14ac:dyDescent="0.25">
      <c r="B97" s="16">
        <f>'Phase cost, On-truck'!A106</f>
        <v>97</v>
      </c>
      <c r="C97" s="16" t="str">
        <f>'Phase cost, On-truck'!B106</f>
        <v>Shames River</v>
      </c>
      <c r="D97" s="177">
        <v>3786.0805759999998</v>
      </c>
      <c r="E97" s="177">
        <v>66757.062462600006</v>
      </c>
      <c r="F97" s="119">
        <f t="shared" si="6"/>
        <v>1068.1129994016001</v>
      </c>
      <c r="G97" s="119">
        <f t="shared" si="7"/>
        <v>2717.9675765983998</v>
      </c>
      <c r="H97" s="120">
        <f t="shared" si="8"/>
        <v>0.71788423992548434</v>
      </c>
    </row>
    <row r="98" spans="2:8" x14ac:dyDescent="0.25">
      <c r="B98" s="16">
        <f>'Phase cost, On-truck'!A107</f>
        <v>98</v>
      </c>
      <c r="C98" s="16" t="str">
        <f>'Phase cost, On-truck'!B107</f>
        <v>Dasque Creek</v>
      </c>
      <c r="D98" s="177">
        <v>5127.5683230000004</v>
      </c>
      <c r="E98" s="177">
        <v>46326.440753800001</v>
      </c>
      <c r="F98" s="119">
        <f t="shared" si="6"/>
        <v>741.2230520608</v>
      </c>
      <c r="G98" s="119">
        <f t="shared" si="7"/>
        <v>4386.3452709392004</v>
      </c>
      <c r="H98" s="120">
        <f t="shared" si="8"/>
        <v>0.85544355426021301</v>
      </c>
    </row>
    <row r="99" spans="2:8" x14ac:dyDescent="0.25">
      <c r="B99" s="16">
        <f>'Phase cost, On-truck'!A108</f>
        <v>99</v>
      </c>
      <c r="C99" s="16" t="str">
        <f>'Phase cost, On-truck'!B108</f>
        <v>Whitebottom Creek</v>
      </c>
      <c r="D99" s="177">
        <v>3014.798773</v>
      </c>
      <c r="E99" s="177">
        <v>30459.851691600001</v>
      </c>
      <c r="F99" s="119">
        <f t="shared" ref="F99:F130" si="9">(E99/1000)*H$1</f>
        <v>487.35762706560001</v>
      </c>
      <c r="G99" s="119">
        <f t="shared" ref="G99:G130" si="10">D99-F99</f>
        <v>2527.4411459344001</v>
      </c>
      <c r="H99" s="120">
        <f t="shared" ref="H99:H130" si="11">G99/D99</f>
        <v>0.83834489007018054</v>
      </c>
    </row>
    <row r="100" spans="2:8" x14ac:dyDescent="0.25">
      <c r="B100" s="16">
        <f>'Phase cost, On-truck'!A109</f>
        <v>100</v>
      </c>
      <c r="C100" s="16" t="str">
        <f>'Phase cost, On-truck'!B109</f>
        <v>Lakelse Lake</v>
      </c>
      <c r="D100" s="177">
        <v>2380.481053</v>
      </c>
      <c r="E100" s="177">
        <v>23171.101222199999</v>
      </c>
      <c r="F100" s="119">
        <f t="shared" si="9"/>
        <v>370.73761955520001</v>
      </c>
      <c r="G100" s="119">
        <f t="shared" si="10"/>
        <v>2009.7434334447998</v>
      </c>
      <c r="H100" s="120">
        <f t="shared" si="11"/>
        <v>0.84425936972362026</v>
      </c>
    </row>
    <row r="101" spans="2:8" x14ac:dyDescent="0.25">
      <c r="B101" s="16">
        <f>'Phase cost, On-truck'!A110</f>
        <v>101</v>
      </c>
      <c r="C101" s="16" t="str">
        <f>'Phase cost, On-truck'!B110</f>
        <v>Chist Creek Lower</v>
      </c>
      <c r="D101" s="177">
        <v>4168.0047780000004</v>
      </c>
      <c r="E101" s="177">
        <v>42719.6827309</v>
      </c>
      <c r="F101" s="119">
        <f t="shared" si="9"/>
        <v>683.51492369439995</v>
      </c>
      <c r="G101" s="119">
        <f t="shared" si="10"/>
        <v>3484.4898543056006</v>
      </c>
      <c r="H101" s="120">
        <f t="shared" si="11"/>
        <v>0.83600908345830116</v>
      </c>
    </row>
    <row r="102" spans="2:8" x14ac:dyDescent="0.25">
      <c r="B102" s="16">
        <f>'Phase cost, On-truck'!A111</f>
        <v>102</v>
      </c>
      <c r="C102" s="16" t="str">
        <f>'Phase cost, On-truck'!B111</f>
        <v>Kitimat River 2</v>
      </c>
      <c r="D102" s="177">
        <v>3996.0665060000001</v>
      </c>
      <c r="E102" s="177">
        <v>47160.172049100001</v>
      </c>
      <c r="F102" s="119">
        <f t="shared" si="9"/>
        <v>754.56275278559997</v>
      </c>
      <c r="G102" s="119">
        <f t="shared" si="10"/>
        <v>3241.5037532144001</v>
      </c>
      <c r="H102" s="120">
        <f t="shared" si="11"/>
        <v>0.81117362495027501</v>
      </c>
    </row>
    <row r="103" spans="2:8" x14ac:dyDescent="0.25">
      <c r="B103" s="16">
        <f>'Phase cost, On-truck'!A112</f>
        <v>103</v>
      </c>
      <c r="C103" s="16" t="str">
        <f>'Phase cost, On-truck'!B112</f>
        <v>Kitimat River 1</v>
      </c>
      <c r="D103" s="177">
        <v>3732.372715</v>
      </c>
      <c r="E103" s="177">
        <v>58503.196242400001</v>
      </c>
      <c r="F103" s="119">
        <f t="shared" si="9"/>
        <v>936.05113987840002</v>
      </c>
      <c r="G103" s="119">
        <f t="shared" si="10"/>
        <v>2796.3215751215998</v>
      </c>
      <c r="H103" s="120">
        <f t="shared" si="11"/>
        <v>0.74920748506264867</v>
      </c>
    </row>
    <row r="104" spans="2:8" x14ac:dyDescent="0.25">
      <c r="B104" s="16">
        <f>'Phase cost, On-truck'!A113</f>
        <v>104</v>
      </c>
      <c r="C104" s="16" t="str">
        <f>'Phase cost, On-truck'!B113</f>
        <v>McKay Creek</v>
      </c>
      <c r="D104" s="177">
        <v>2456.564883</v>
      </c>
      <c r="E104" s="177">
        <v>9205.3938864800002</v>
      </c>
      <c r="F104" s="119">
        <f t="shared" si="9"/>
        <v>147.28630218367999</v>
      </c>
      <c r="G104" s="119">
        <f t="shared" si="10"/>
        <v>2309.2785808163198</v>
      </c>
      <c r="H104" s="120">
        <f t="shared" si="11"/>
        <v>0.94004379725406984</v>
      </c>
    </row>
    <row r="105" spans="2:8" x14ac:dyDescent="0.25">
      <c r="B105" s="16">
        <f>'Phase cost, On-truck'!A114</f>
        <v>105</v>
      </c>
      <c r="C105" s="16" t="str">
        <f>'Phase cost, On-truck'!B114</f>
        <v>Bolton Creek</v>
      </c>
      <c r="D105" s="177">
        <v>2376.9731860000002</v>
      </c>
      <c r="E105" s="177">
        <v>18238.475934900001</v>
      </c>
      <c r="F105" s="119">
        <f t="shared" si="9"/>
        <v>291.81561495840003</v>
      </c>
      <c r="G105" s="119">
        <f t="shared" si="10"/>
        <v>2085.1575710416</v>
      </c>
      <c r="H105" s="120">
        <f t="shared" si="11"/>
        <v>0.87723226468133997</v>
      </c>
    </row>
    <row r="106" spans="2:8" x14ac:dyDescent="0.25">
      <c r="B106" s="16">
        <f>'Phase cost, On-truck'!A115</f>
        <v>106</v>
      </c>
      <c r="C106" s="16" t="str">
        <f>'Phase cost, On-truck'!B115</f>
        <v>Nalbeelah Creek</v>
      </c>
      <c r="D106" s="177">
        <v>4046.2187319999998</v>
      </c>
      <c r="E106" s="177">
        <v>55629.985848999997</v>
      </c>
      <c r="F106" s="119">
        <f t="shared" si="9"/>
        <v>890.07977358399989</v>
      </c>
      <c r="G106" s="119">
        <f t="shared" si="10"/>
        <v>3156.1389584159997</v>
      </c>
      <c r="H106" s="120">
        <f t="shared" si="11"/>
        <v>0.78002183457243701</v>
      </c>
    </row>
    <row r="107" spans="2:8" x14ac:dyDescent="0.25">
      <c r="B107" s="16">
        <f>'Phase cost, On-truck'!A116</f>
        <v>107</v>
      </c>
      <c r="C107" s="16" t="str">
        <f>'Phase cost, On-truck'!B116</f>
        <v>Kitimat Valley Upper</v>
      </c>
      <c r="D107" s="177">
        <v>13263.778060000001</v>
      </c>
      <c r="E107" s="177">
        <v>405358.64917400002</v>
      </c>
      <c r="F107" s="119">
        <f t="shared" si="9"/>
        <v>6485.7383867839999</v>
      </c>
      <c r="G107" s="119">
        <f t="shared" si="10"/>
        <v>6778.0396732160007</v>
      </c>
      <c r="H107" s="120">
        <f t="shared" si="11"/>
        <v>0.51101877930668571</v>
      </c>
    </row>
    <row r="108" spans="2:8" x14ac:dyDescent="0.25">
      <c r="B108" s="16">
        <f>'Phase cost, On-truck'!A117</f>
        <v>108</v>
      </c>
      <c r="C108" s="16" t="str">
        <f>'Phase cost, On-truck'!B117</f>
        <v>Coldwater Creek</v>
      </c>
      <c r="D108" s="177">
        <v>2748.562555</v>
      </c>
      <c r="E108" s="177">
        <v>55087.8531831</v>
      </c>
      <c r="F108" s="119">
        <f t="shared" si="9"/>
        <v>881.40565092960003</v>
      </c>
      <c r="G108" s="119">
        <f t="shared" si="10"/>
        <v>1867.1569040703998</v>
      </c>
      <c r="H108" s="120">
        <f t="shared" si="11"/>
        <v>0.67932123308374182</v>
      </c>
    </row>
    <row r="109" spans="2:8" x14ac:dyDescent="0.25">
      <c r="B109" s="16">
        <f>'Phase cost, On-truck'!A118</f>
        <v>109</v>
      </c>
      <c r="C109" s="16" t="str">
        <f>'Phase cost, On-truck'!B118</f>
        <v>Lone Wolf Creek</v>
      </c>
      <c r="D109" s="177">
        <v>1692.219435</v>
      </c>
      <c r="E109" s="177">
        <v>40488.398138299999</v>
      </c>
      <c r="F109" s="119">
        <f t="shared" si="9"/>
        <v>647.81437021279999</v>
      </c>
      <c r="G109" s="119">
        <f t="shared" si="10"/>
        <v>1044.4050647872</v>
      </c>
      <c r="H109" s="120">
        <f t="shared" si="11"/>
        <v>0.6171806346067642</v>
      </c>
    </row>
    <row r="110" spans="2:8" x14ac:dyDescent="0.25">
      <c r="B110" s="16">
        <f>'Phase cost, On-truck'!A119</f>
        <v>110</v>
      </c>
      <c r="C110" s="16" t="str">
        <f>'Phase cost, On-truck'!B119</f>
        <v>Raley Creek</v>
      </c>
      <c r="D110" s="177">
        <v>3145.8520279999998</v>
      </c>
      <c r="E110" s="177">
        <v>68105.904746600005</v>
      </c>
      <c r="F110" s="119">
        <f t="shared" si="9"/>
        <v>1089.6944759456001</v>
      </c>
      <c r="G110" s="119">
        <f t="shared" si="10"/>
        <v>2056.1575520543997</v>
      </c>
      <c r="H110" s="120">
        <f t="shared" si="11"/>
        <v>0.65360911249268716</v>
      </c>
    </row>
    <row r="111" spans="2:8" x14ac:dyDescent="0.25">
      <c r="B111" s="16">
        <f>'Phase cost, On-truck'!A120</f>
        <v>111</v>
      </c>
      <c r="C111" s="16" t="str">
        <f>'Phase cost, On-truck'!B120</f>
        <v>Wedeene River</v>
      </c>
      <c r="D111" s="177">
        <v>5127.7804820000001</v>
      </c>
      <c r="E111" s="177">
        <v>81501.499822199999</v>
      </c>
      <c r="F111" s="119">
        <f t="shared" si="9"/>
        <v>1304.0239971552</v>
      </c>
      <c r="G111" s="119">
        <f t="shared" si="10"/>
        <v>3823.7564848448001</v>
      </c>
      <c r="H111" s="120">
        <f t="shared" si="11"/>
        <v>0.74569426251129445</v>
      </c>
    </row>
    <row r="112" spans="2:8" x14ac:dyDescent="0.25">
      <c r="B112" s="16">
        <f>'Phase cost, On-truck'!A121</f>
        <v>112</v>
      </c>
      <c r="C112" s="16" t="str">
        <f>'Phase cost, On-truck'!B121</f>
        <v>Little wedeene River</v>
      </c>
      <c r="D112" s="177">
        <v>3425.309452</v>
      </c>
      <c r="E112" s="177">
        <v>36761.0701472</v>
      </c>
      <c r="F112" s="119">
        <f t="shared" si="9"/>
        <v>588.17712235520003</v>
      </c>
      <c r="G112" s="119">
        <f t="shared" si="10"/>
        <v>2837.1323296447999</v>
      </c>
      <c r="H112" s="120">
        <f t="shared" si="11"/>
        <v>0.82828496794303652</v>
      </c>
    </row>
    <row r="113" spans="2:8" x14ac:dyDescent="0.25">
      <c r="B113" s="16">
        <f>'Phase cost, On-truck'!A122</f>
        <v>113</v>
      </c>
      <c r="C113" s="16" t="str">
        <f>'Phase cost, On-truck'!B122</f>
        <v>Kitimat Valley Lower</v>
      </c>
      <c r="D113" s="177">
        <v>5258.7839219999996</v>
      </c>
      <c r="E113" s="177">
        <v>142847.128796</v>
      </c>
      <c r="F113" s="119">
        <f t="shared" si="9"/>
        <v>2285.5540607359999</v>
      </c>
      <c r="G113" s="119">
        <f t="shared" si="10"/>
        <v>2973.2298612639997</v>
      </c>
      <c r="H113" s="120">
        <f t="shared" si="11"/>
        <v>0.56538353835485844</v>
      </c>
    </row>
    <row r="114" spans="2:8" x14ac:dyDescent="0.25">
      <c r="B114" s="16">
        <f>'Phase cost, On-truck'!A123</f>
        <v>114</v>
      </c>
      <c r="C114" s="16" t="str">
        <f>'Phase cost, On-truck'!B123</f>
        <v>Sand Lake</v>
      </c>
      <c r="D114" s="177">
        <v>6089.3704289999996</v>
      </c>
      <c r="E114" s="177">
        <v>105040.63151599999</v>
      </c>
      <c r="F114" s="119">
        <f t="shared" si="9"/>
        <v>1680.6501042559998</v>
      </c>
      <c r="G114" s="119">
        <f t="shared" si="10"/>
        <v>4408.7203247439993</v>
      </c>
      <c r="H114" s="120">
        <f t="shared" si="11"/>
        <v>0.7240026495592915</v>
      </c>
    </row>
    <row r="115" spans="2:8" x14ac:dyDescent="0.25">
      <c r="B115" s="16">
        <f>'Phase cost, On-truck'!A124</f>
        <v>115</v>
      </c>
      <c r="C115" s="16" t="str">
        <f>'Phase cost, On-truck'!B124</f>
        <v>Hirsch Creek 4</v>
      </c>
      <c r="D115" s="177">
        <v>4682.7866439999998</v>
      </c>
      <c r="E115" s="177">
        <v>15864.980136100001</v>
      </c>
      <c r="F115" s="119">
        <f t="shared" si="9"/>
        <v>253.83968217760003</v>
      </c>
      <c r="G115" s="119">
        <f t="shared" si="10"/>
        <v>4428.9469618223993</v>
      </c>
      <c r="H115" s="120">
        <f t="shared" si="11"/>
        <v>0.9457930284945093</v>
      </c>
    </row>
    <row r="116" spans="2:8" x14ac:dyDescent="0.25">
      <c r="B116" s="16">
        <f>'Phase cost, On-truck'!A125</f>
        <v>116</v>
      </c>
      <c r="C116" s="16" t="str">
        <f>'Phase cost, On-truck'!B125</f>
        <v>Kitimat River 3</v>
      </c>
      <c r="D116" s="177">
        <v>3745.4286000000002</v>
      </c>
      <c r="E116" s="177">
        <v>45407.836298599999</v>
      </c>
      <c r="F116" s="119">
        <f t="shared" si="9"/>
        <v>726.52538077759993</v>
      </c>
      <c r="G116" s="119">
        <f t="shared" si="10"/>
        <v>3018.9032192224004</v>
      </c>
      <c r="H116" s="120">
        <f t="shared" si="11"/>
        <v>0.80602343326539461</v>
      </c>
    </row>
    <row r="117" spans="2:8" x14ac:dyDescent="0.25">
      <c r="B117" s="16">
        <f>'Phase cost, On-truck'!A126</f>
        <v>117</v>
      </c>
      <c r="C117" s="16" t="str">
        <f>'Phase cost, On-truck'!B126</f>
        <v>Davies Creek</v>
      </c>
      <c r="D117" s="177">
        <v>1987.42743</v>
      </c>
      <c r="E117" s="177">
        <v>17155.402297100001</v>
      </c>
      <c r="F117" s="119">
        <f t="shared" si="9"/>
        <v>274.4864367536</v>
      </c>
      <c r="G117" s="119">
        <f t="shared" si="10"/>
        <v>1712.9409932464</v>
      </c>
      <c r="H117" s="120">
        <f t="shared" si="11"/>
        <v>0.86188857383658035</v>
      </c>
    </row>
    <row r="118" spans="2:8" x14ac:dyDescent="0.25">
      <c r="B118" s="16">
        <f>'Phase cost, On-truck'!A127</f>
        <v>118</v>
      </c>
      <c r="C118" s="16" t="str">
        <f>'Phase cost, On-truck'!B127</f>
        <v>Hoult Creek</v>
      </c>
      <c r="D118" s="177">
        <v>1485.531833</v>
      </c>
      <c r="E118" s="177">
        <v>15964.614883300001</v>
      </c>
      <c r="F118" s="119">
        <f t="shared" si="9"/>
        <v>255.43383813280002</v>
      </c>
      <c r="G118" s="119">
        <f t="shared" si="10"/>
        <v>1230.0979948672</v>
      </c>
      <c r="H118" s="120">
        <f t="shared" si="11"/>
        <v>0.82805226218750438</v>
      </c>
    </row>
    <row r="119" spans="2:8" x14ac:dyDescent="0.25">
      <c r="B119" s="16">
        <f>'Phase cost, On-truck'!A128</f>
        <v>119</v>
      </c>
      <c r="C119" s="16" t="str">
        <f>'Phase cost, On-truck'!B128</f>
        <v>Hirsch Creek 3</v>
      </c>
      <c r="D119" s="177">
        <v>4439.8235830000003</v>
      </c>
      <c r="E119" s="177">
        <v>42313.439262799999</v>
      </c>
      <c r="F119" s="119">
        <f t="shared" si="9"/>
        <v>677.01502820479993</v>
      </c>
      <c r="G119" s="119">
        <f t="shared" si="10"/>
        <v>3762.8085547952005</v>
      </c>
      <c r="H119" s="120">
        <f t="shared" si="11"/>
        <v>0.84751307894370453</v>
      </c>
    </row>
    <row r="120" spans="2:8" x14ac:dyDescent="0.25">
      <c r="B120" s="16">
        <f>'Phase cost, On-truck'!A129</f>
        <v>120</v>
      </c>
      <c r="C120" s="16" t="str">
        <f>'Phase cost, On-truck'!B129</f>
        <v>Hirsch Creek 1</v>
      </c>
      <c r="D120" s="177">
        <v>3750.3735390000002</v>
      </c>
      <c r="E120" s="177">
        <v>93913.616268600003</v>
      </c>
      <c r="F120" s="119">
        <f t="shared" si="9"/>
        <v>1502.6178602976001</v>
      </c>
      <c r="G120" s="119">
        <f t="shared" si="10"/>
        <v>2247.7556787024</v>
      </c>
      <c r="H120" s="120">
        <f t="shared" si="11"/>
        <v>0.59934181364284633</v>
      </c>
    </row>
    <row r="121" spans="2:8" x14ac:dyDescent="0.25">
      <c r="B121" s="16">
        <f>'Phase cost, On-truck'!A130</f>
        <v>121</v>
      </c>
      <c r="C121" s="16" t="str">
        <f>'Phase cost, On-truck'!B130</f>
        <v>Jesse Lake</v>
      </c>
      <c r="D121" s="177">
        <v>5601.5803040000001</v>
      </c>
      <c r="E121" s="177">
        <v>2559.82289571</v>
      </c>
      <c r="F121" s="119">
        <f t="shared" si="9"/>
        <v>40.95716633136</v>
      </c>
      <c r="G121" s="119">
        <f t="shared" si="10"/>
        <v>5560.6231376686401</v>
      </c>
      <c r="H121" s="120">
        <f t="shared" si="11"/>
        <v>0.99268828364343664</v>
      </c>
    </row>
    <row r="122" spans="2:8" x14ac:dyDescent="0.25">
      <c r="B122" s="16">
        <f>'Phase cost, On-truck'!A131</f>
        <v>122</v>
      </c>
      <c r="C122" s="16" t="str">
        <f>'Phase cost, On-truck'!B131</f>
        <v>Bish Creek</v>
      </c>
      <c r="D122" s="177">
        <v>4872.095961</v>
      </c>
      <c r="E122" s="177">
        <v>8442.0868404699995</v>
      </c>
      <c r="F122" s="119">
        <f t="shared" si="9"/>
        <v>135.07338944751999</v>
      </c>
      <c r="G122" s="119">
        <f t="shared" si="10"/>
        <v>4737.0225715524803</v>
      </c>
      <c r="H122" s="120">
        <f t="shared" si="11"/>
        <v>0.97227612293995214</v>
      </c>
    </row>
    <row r="123" spans="2:8" x14ac:dyDescent="0.25">
      <c r="B123" s="16">
        <f>'Phase cost, On-truck'!A132</f>
        <v>123</v>
      </c>
      <c r="C123" s="16" t="str">
        <f>'Phase cost, On-truck'!B132</f>
        <v>Douglas Channel West</v>
      </c>
      <c r="D123" s="177">
        <v>3076.3782609999998</v>
      </c>
      <c r="E123" s="177">
        <v>14464.7052675</v>
      </c>
      <c r="F123" s="119">
        <f t="shared" si="9"/>
        <v>231.43528427999999</v>
      </c>
      <c r="G123" s="119">
        <f t="shared" si="10"/>
        <v>2844.9429767199999</v>
      </c>
      <c r="H123" s="120">
        <f t="shared" si="11"/>
        <v>0.92477021203342846</v>
      </c>
    </row>
    <row r="124" spans="2:8" x14ac:dyDescent="0.25">
      <c r="B124" s="16">
        <f>'Phase cost, On-truck'!A133</f>
        <v>124</v>
      </c>
      <c r="C124" s="16" t="str">
        <f>'Phase cost, On-truck'!B133</f>
        <v>Douglas Channel East</v>
      </c>
      <c r="D124" s="177">
        <v>9903.5423275733665</v>
      </c>
      <c r="E124" s="177">
        <v>4409.0419087700002</v>
      </c>
      <c r="F124" s="119">
        <f t="shared" si="9"/>
        <v>70.544670540319999</v>
      </c>
      <c r="G124" s="119">
        <f t="shared" si="10"/>
        <v>9832.9976570330473</v>
      </c>
      <c r="H124" s="120">
        <f t="shared" si="11"/>
        <v>0.99287682445260927</v>
      </c>
    </row>
    <row r="125" spans="2:8" x14ac:dyDescent="0.25">
      <c r="B125" s="16">
        <f>'Phase cost, On-truck'!A134</f>
        <v>125</v>
      </c>
      <c r="C125" s="16" t="str">
        <f>'Phase cost, On-truck'!B134</f>
        <v>Hirsch Creek 2</v>
      </c>
      <c r="D125" s="177">
        <v>1762.5865679999999</v>
      </c>
      <c r="E125" s="177">
        <v>26434.128402800001</v>
      </c>
      <c r="F125" s="119">
        <f t="shared" si="9"/>
        <v>422.94605444480004</v>
      </c>
      <c r="G125" s="119">
        <f t="shared" si="10"/>
        <v>1339.6405135552</v>
      </c>
      <c r="H125" s="120">
        <f t="shared" si="11"/>
        <v>0.76004239330796941</v>
      </c>
    </row>
    <row r="126" spans="2:8" x14ac:dyDescent="0.25">
      <c r="B126" s="16">
        <f>'Phase cost, On-truck'!A135</f>
        <v>126</v>
      </c>
      <c r="C126" s="16" t="str">
        <f>'Phase cost, On-truck'!B135</f>
        <v>Kitimat River 4</v>
      </c>
      <c r="D126" s="177">
        <v>1134.164583</v>
      </c>
      <c r="E126" s="177">
        <v>2655.7405440799998</v>
      </c>
      <c r="F126" s="119">
        <f t="shared" si="9"/>
        <v>42.491848705279999</v>
      </c>
      <c r="G126" s="119">
        <f t="shared" si="10"/>
        <v>1091.6727342947199</v>
      </c>
      <c r="H126" s="120">
        <f t="shared" si="11"/>
        <v>0.9625346714734434</v>
      </c>
    </row>
    <row r="127" spans="2:8" x14ac:dyDescent="0.25">
      <c r="B127" s="16">
        <f>'Phase cost, On-truck'!A136</f>
        <v>127</v>
      </c>
      <c r="C127" s="16" t="str">
        <f>'Phase cost, On-truck'!B136</f>
        <v>Kitseguecla River Upper</v>
      </c>
      <c r="D127" s="177">
        <v>5353.3067680000004</v>
      </c>
      <c r="E127" s="177">
        <v>92801.475120599993</v>
      </c>
      <c r="F127" s="119">
        <f t="shared" si="9"/>
        <v>1484.8236019295998</v>
      </c>
      <c r="G127" s="119">
        <f t="shared" si="10"/>
        <v>3868.4831660704003</v>
      </c>
      <c r="H127" s="120">
        <f t="shared" si="11"/>
        <v>0.72263431440071735</v>
      </c>
    </row>
    <row r="128" spans="2:8" x14ac:dyDescent="0.25">
      <c r="B128" s="16">
        <f>'Phase cost, On-truck'!A137</f>
        <v>128</v>
      </c>
      <c r="C128" s="16" t="str">
        <f>'Phase cost, On-truck'!B137</f>
        <v>Kitsuns Creek South</v>
      </c>
      <c r="D128" s="177">
        <v>3654.9252590000001</v>
      </c>
      <c r="E128" s="177">
        <v>12139.6089336</v>
      </c>
      <c r="F128" s="119">
        <f t="shared" si="9"/>
        <v>194.2337429376</v>
      </c>
      <c r="G128" s="119">
        <f t="shared" si="10"/>
        <v>3460.6915160624003</v>
      </c>
      <c r="H128" s="120">
        <f t="shared" si="11"/>
        <v>0.94685698634758331</v>
      </c>
    </row>
    <row r="129" spans="2:10" x14ac:dyDescent="0.25">
      <c r="B129" s="16">
        <f>'Phase cost, On-truck'!A138</f>
        <v>129</v>
      </c>
      <c r="C129" s="16" t="str">
        <f>'Phase cost, On-truck'!B138</f>
        <v>Lakelse River West</v>
      </c>
      <c r="D129" s="177">
        <v>3275.4883049999999</v>
      </c>
      <c r="E129" s="177">
        <v>33971.925293100001</v>
      </c>
      <c r="F129" s="119">
        <f t="shared" si="9"/>
        <v>543.5508046896</v>
      </c>
      <c r="G129" s="119">
        <f t="shared" si="10"/>
        <v>2731.9375003103996</v>
      </c>
      <c r="H129" s="120">
        <f t="shared" si="11"/>
        <v>0.83405503116592561</v>
      </c>
    </row>
    <row r="130" spans="2:10" x14ac:dyDescent="0.25">
      <c r="B130" s="16">
        <f>'Phase cost, On-truck'!A139</f>
        <v>130</v>
      </c>
      <c r="C130" s="16" t="str">
        <f>'Phase cost, On-truck'!B139</f>
        <v>Lakelse River East</v>
      </c>
      <c r="D130" s="177">
        <v>3125.2887660000001</v>
      </c>
      <c r="E130" s="177">
        <v>78634.013471500002</v>
      </c>
      <c r="F130" s="119">
        <f t="shared" si="9"/>
        <v>1258.144215544</v>
      </c>
      <c r="G130" s="119">
        <f t="shared" si="10"/>
        <v>1867.1445504560002</v>
      </c>
      <c r="H130" s="120">
        <f t="shared" si="11"/>
        <v>0.5974310504580107</v>
      </c>
    </row>
    <row r="131" spans="2:10" x14ac:dyDescent="0.25">
      <c r="B131" s="44"/>
      <c r="C131" s="45" t="s">
        <v>201</v>
      </c>
      <c r="D131" s="122">
        <f>SUM(D3:D130)</f>
        <v>673302.93595257308</v>
      </c>
      <c r="E131" s="122">
        <f>SUM(E3:E130)</f>
        <v>7528125.1799377073</v>
      </c>
      <c r="F131" s="122">
        <f t="shared" ref="F131" si="12">(E131/1000)*H$1</f>
        <v>120450.00287900331</v>
      </c>
      <c r="G131" s="122">
        <f t="shared" ref="G131" si="13">D131-F131</f>
        <v>552852.93307356979</v>
      </c>
      <c r="H131" s="123">
        <f t="shared" ref="H131" si="14">G131/D131</f>
        <v>0.82110578099797904</v>
      </c>
      <c r="I131" s="96"/>
      <c r="J131" s="96"/>
    </row>
  </sheetData>
  <sheetProtection algorithmName="SHA-512" hashValue="KjhrfjYCOQhg+ETwDwX9sV63IApQ5RRF8n/TqZ1vxFl65ZDbqLIcPM/jR6P0ygP594Xmsxf3fQcaBzr7/lUzKQ==" saltValue="7O3seJOYwJGS2GtUXR9rZ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4"/>
  <sheetViews>
    <sheetView workbookViewId="0">
      <selection activeCell="F8" sqref="F8"/>
    </sheetView>
  </sheetViews>
  <sheetFormatPr defaultRowHeight="15" x14ac:dyDescent="0.25"/>
  <cols>
    <col min="1" max="1" width="21.7109375" bestFit="1" customWidth="1"/>
    <col min="2" max="2" width="23.85546875" bestFit="1" customWidth="1"/>
    <col min="3" max="3" width="11" bestFit="1" customWidth="1"/>
    <col min="9" max="9" width="10.5703125" customWidth="1"/>
  </cols>
  <sheetData>
    <row r="1" spans="1:18" ht="18.75" x14ac:dyDescent="0.3">
      <c r="A1" s="153" t="s">
        <v>185</v>
      </c>
      <c r="B1" t="s">
        <v>184</v>
      </c>
      <c r="C1" t="s">
        <v>184</v>
      </c>
      <c r="H1" s="60"/>
      <c r="I1" s="82" t="s">
        <v>258</v>
      </c>
    </row>
    <row r="2" spans="1:18" x14ac:dyDescent="0.25">
      <c r="A2" s="3" t="s">
        <v>19</v>
      </c>
      <c r="B2" s="3" t="s">
        <v>182</v>
      </c>
      <c r="C2" s="3" t="s">
        <v>183</v>
      </c>
    </row>
    <row r="3" spans="1:18" x14ac:dyDescent="0.25">
      <c r="A3" t="s">
        <v>20</v>
      </c>
      <c r="B3" s="179">
        <v>327</v>
      </c>
      <c r="C3">
        <f t="shared" ref="C3:C10" si="0">B3*1.5</f>
        <v>490.5</v>
      </c>
      <c r="E3" s="9"/>
      <c r="F3" s="9"/>
      <c r="G3" s="9"/>
    </row>
    <row r="4" spans="1:18" x14ac:dyDescent="0.25">
      <c r="A4" t="s">
        <v>21</v>
      </c>
      <c r="B4" s="179">
        <v>595</v>
      </c>
      <c r="C4">
        <f t="shared" si="0"/>
        <v>892.5</v>
      </c>
      <c r="E4" s="9"/>
      <c r="F4" s="9"/>
      <c r="G4" s="9"/>
    </row>
    <row r="5" spans="1:18" x14ac:dyDescent="0.25">
      <c r="A5" t="s">
        <v>22</v>
      </c>
      <c r="B5" s="179">
        <v>756</v>
      </c>
      <c r="C5">
        <f t="shared" si="0"/>
        <v>1134</v>
      </c>
      <c r="E5" s="9"/>
      <c r="F5" s="9"/>
      <c r="G5" s="9"/>
    </row>
    <row r="6" spans="1:18" x14ac:dyDescent="0.25">
      <c r="A6" t="s">
        <v>180</v>
      </c>
      <c r="B6" s="179">
        <v>756</v>
      </c>
      <c r="C6">
        <f t="shared" si="0"/>
        <v>1134</v>
      </c>
      <c r="E6" s="9"/>
      <c r="F6" s="9"/>
      <c r="G6" s="9"/>
    </row>
    <row r="7" spans="1:18" x14ac:dyDescent="0.25">
      <c r="A7" t="s">
        <v>181</v>
      </c>
      <c r="B7" s="179">
        <v>484</v>
      </c>
      <c r="C7">
        <f t="shared" si="0"/>
        <v>726</v>
      </c>
      <c r="E7" s="9"/>
      <c r="F7" s="9"/>
      <c r="G7" s="9"/>
    </row>
    <row r="8" spans="1:18" x14ac:dyDescent="0.25">
      <c r="A8" t="s">
        <v>24</v>
      </c>
      <c r="B8" s="179">
        <v>1607</v>
      </c>
      <c r="C8">
        <f t="shared" si="0"/>
        <v>2410.5</v>
      </c>
      <c r="E8" s="9"/>
      <c r="F8" s="9"/>
      <c r="G8" s="9"/>
    </row>
    <row r="9" spans="1:18" x14ac:dyDescent="0.25">
      <c r="A9" t="s">
        <v>23</v>
      </c>
      <c r="B9" s="179">
        <v>1603</v>
      </c>
      <c r="C9">
        <f t="shared" si="0"/>
        <v>2404.5</v>
      </c>
      <c r="E9" s="9"/>
      <c r="F9" s="9"/>
      <c r="G9" s="9"/>
    </row>
    <row r="10" spans="1:18" x14ac:dyDescent="0.25">
      <c r="A10" t="s">
        <v>179</v>
      </c>
      <c r="B10" s="179">
        <v>1091</v>
      </c>
      <c r="C10">
        <f t="shared" si="0"/>
        <v>1636.5</v>
      </c>
      <c r="E10" s="9"/>
      <c r="F10" s="9"/>
      <c r="G10" s="9"/>
    </row>
    <row r="12" spans="1:18" x14ac:dyDescent="0.25">
      <c r="G12" s="4" t="s">
        <v>223</v>
      </c>
      <c r="H12" s="9">
        <f>B3</f>
        <v>327</v>
      </c>
      <c r="I12" s="9">
        <f>B4</f>
        <v>595</v>
      </c>
      <c r="J12" s="9">
        <f>B5</f>
        <v>756</v>
      </c>
      <c r="K12" s="9">
        <f>B7</f>
        <v>484</v>
      </c>
      <c r="L12" s="9">
        <f>B8</f>
        <v>1607</v>
      </c>
      <c r="M12" s="9">
        <f>B9</f>
        <v>1603</v>
      </c>
      <c r="N12" s="9">
        <f>B10</f>
        <v>1091</v>
      </c>
      <c r="O12" s="9">
        <f>MAX(H12:N12)</f>
        <v>1607</v>
      </c>
    </row>
    <row r="13" spans="1:18" x14ac:dyDescent="0.25">
      <c r="G13" s="58" t="s">
        <v>224</v>
      </c>
      <c r="H13" s="9">
        <f>C3</f>
        <v>490.5</v>
      </c>
      <c r="I13" s="9">
        <f>C4</f>
        <v>892.5</v>
      </c>
      <c r="J13" s="9">
        <f>C5</f>
        <v>1134</v>
      </c>
      <c r="K13" s="9">
        <f>C7</f>
        <v>726</v>
      </c>
      <c r="L13" s="9">
        <f>C8</f>
        <v>2410.5</v>
      </c>
      <c r="M13" s="9">
        <f>C9</f>
        <v>2404.5</v>
      </c>
      <c r="N13" s="9">
        <f>C10</f>
        <v>1636.5</v>
      </c>
      <c r="O13" s="9">
        <f>MAX(H13:N13)</f>
        <v>2410.5</v>
      </c>
    </row>
    <row r="15" spans="1:18" ht="90" x14ac:dyDescent="0.25">
      <c r="A15" s="32" t="s">
        <v>25</v>
      </c>
      <c r="B15" s="32" t="s">
        <v>26</v>
      </c>
      <c r="C15" s="32" t="s">
        <v>170</v>
      </c>
      <c r="D15" s="33" t="s">
        <v>175</v>
      </c>
      <c r="E15" s="33" t="s">
        <v>177</v>
      </c>
      <c r="F15" s="33" t="s">
        <v>176</v>
      </c>
      <c r="G15" s="40" t="s">
        <v>213</v>
      </c>
      <c r="H15" s="32" t="s">
        <v>214</v>
      </c>
      <c r="I15" s="32" t="s">
        <v>215</v>
      </c>
      <c r="J15" s="32" t="s">
        <v>216</v>
      </c>
      <c r="K15" s="32" t="s">
        <v>217</v>
      </c>
      <c r="L15" s="32" t="s">
        <v>218</v>
      </c>
      <c r="M15" s="32" t="s">
        <v>219</v>
      </c>
      <c r="N15" s="32" t="s">
        <v>220</v>
      </c>
      <c r="O15" s="32" t="s">
        <v>222</v>
      </c>
      <c r="P15" s="32" t="s">
        <v>225</v>
      </c>
    </row>
    <row r="16" spans="1:18" x14ac:dyDescent="0.25">
      <c r="A16" s="18">
        <f>'Phase cost, On-truck'!A12</f>
        <v>3</v>
      </c>
      <c r="B16" s="18" t="str">
        <f>'Phase cost, On-truck'!B12</f>
        <v>Clore River Upper</v>
      </c>
      <c r="C16" s="20" t="s">
        <v>172</v>
      </c>
      <c r="D16" s="83">
        <f>'Phase cost, On-truck'!D12</f>
        <v>620.28194373134681</v>
      </c>
      <c r="E16" s="83">
        <f>'Phase cost, On-truck'!G12</f>
        <v>255.04892386376693</v>
      </c>
      <c r="F16" s="83">
        <f>'Phase cost, On-truck'!H12</f>
        <v>365.23301986757991</v>
      </c>
      <c r="G16" s="47">
        <f t="shared" ref="G16:G78" si="1">F16/D16</f>
        <v>0.58881775224746458</v>
      </c>
      <c r="H16" s="178">
        <v>0</v>
      </c>
      <c r="I16" s="178">
        <v>0.37785839855208631</v>
      </c>
      <c r="J16" s="178">
        <v>0</v>
      </c>
      <c r="K16" s="178">
        <v>0</v>
      </c>
      <c r="L16" s="178">
        <v>0</v>
      </c>
      <c r="M16" s="178">
        <v>0.5794947614733208</v>
      </c>
      <c r="N16" s="178">
        <v>0</v>
      </c>
      <c r="O16" s="178">
        <v>4.2646839974592607E-2</v>
      </c>
      <c r="P16" s="57">
        <f t="shared" ref="P16:P78" si="2">H16*($G16*H$12+(1-$G16)*H$13)+I16*($G16*I$12+(1-$G16)*I$13)+J16*($G16*J$12+(1-$G16)*J$13)+K16*($G16*K$12+(1-$G16)*K$13)+L16*($G16*L$12+(1-$G16)*L$13)+M16*($G16*M$12+(1-$G16)*M$13)+N16*($G16*N$12+(1-$G16)*N$13)+O16*($G16*O$12+(1-$G16)*O$13)</f>
        <v>1473.5811569530872</v>
      </c>
      <c r="R16" s="81"/>
    </row>
    <row r="17" spans="1:18" x14ac:dyDescent="0.25">
      <c r="A17" s="18">
        <f>'Phase cost, On-truck'!A13</f>
        <v>4</v>
      </c>
      <c r="B17" s="18" t="str">
        <f>'Phase cost, On-truck'!B13</f>
        <v>Derrick Creek</v>
      </c>
      <c r="C17" s="20" t="s">
        <v>171</v>
      </c>
      <c r="D17" s="83">
        <f>'Phase cost, On-truck'!D13</f>
        <v>2859.0202906978598</v>
      </c>
      <c r="E17" s="83">
        <f>'Phase cost, On-truck'!G13</f>
        <v>1412.3117639922109</v>
      </c>
      <c r="F17" s="83">
        <f>'Phase cost, On-truck'!H13</f>
        <v>1446.70852670565</v>
      </c>
      <c r="G17" s="47">
        <f t="shared" si="1"/>
        <v>0.50601548069199687</v>
      </c>
      <c r="H17" s="178">
        <v>0</v>
      </c>
      <c r="I17" s="178">
        <v>0</v>
      </c>
      <c r="J17" s="178">
        <v>0.8458283566203384</v>
      </c>
      <c r="K17" s="178">
        <v>0.15417164337966158</v>
      </c>
      <c r="L17" s="178">
        <v>0</v>
      </c>
      <c r="M17" s="178">
        <v>0</v>
      </c>
      <c r="N17" s="178">
        <v>0</v>
      </c>
      <c r="O17" s="178">
        <v>0</v>
      </c>
      <c r="P17" s="57">
        <f t="shared" si="2"/>
        <v>890.43391819932469</v>
      </c>
      <c r="R17" s="81"/>
    </row>
    <row r="18" spans="1:18" x14ac:dyDescent="0.25">
      <c r="A18" s="18">
        <f>'Phase cost, On-truck'!A14</f>
        <v>5</v>
      </c>
      <c r="B18" s="18" t="str">
        <f>'Phase cost, On-truck'!B14</f>
        <v>Cranberry Junction</v>
      </c>
      <c r="C18" s="20" t="s">
        <v>171</v>
      </c>
      <c r="D18" s="83">
        <f>'Phase cost, On-truck'!D14</f>
        <v>11530.010041881573</v>
      </c>
      <c r="E18" s="83">
        <f>'Phase cost, On-truck'!G14</f>
        <v>3997.1177640104474</v>
      </c>
      <c r="F18" s="83">
        <f>'Phase cost, On-truck'!H14</f>
        <v>7532.892277871123</v>
      </c>
      <c r="G18" s="47">
        <f t="shared" si="1"/>
        <v>0.65332920357472968</v>
      </c>
      <c r="H18" s="178">
        <v>0</v>
      </c>
      <c r="I18" s="178">
        <v>7.9491119032758073E-2</v>
      </c>
      <c r="J18" s="178">
        <v>0.50171332812442659</v>
      </c>
      <c r="K18" s="178">
        <v>0.38262575534743459</v>
      </c>
      <c r="L18" s="178">
        <v>0</v>
      </c>
      <c r="M18" s="178">
        <v>6.2555344564669391E-13</v>
      </c>
      <c r="N18" s="178">
        <v>3.6169797494756087E-2</v>
      </c>
      <c r="O18" s="178">
        <v>0</v>
      </c>
      <c r="P18" s="57">
        <f t="shared" si="2"/>
        <v>764.12834975137207</v>
      </c>
      <c r="R18" s="81"/>
    </row>
    <row r="19" spans="1:18" x14ac:dyDescent="0.25">
      <c r="A19" s="18">
        <f>'Phase cost, On-truck'!A15</f>
        <v>6</v>
      </c>
      <c r="B19" s="18" t="str">
        <f>'Phase cost, On-truck'!B15</f>
        <v>Ginmiltkun Creek</v>
      </c>
      <c r="C19" s="20" t="s">
        <v>171</v>
      </c>
      <c r="D19" s="83">
        <f>'Phase cost, On-truck'!D15</f>
        <v>4910.5648266428561</v>
      </c>
      <c r="E19" s="83">
        <f>'Phase cost, On-truck'!G15</f>
        <v>1738.5707036536842</v>
      </c>
      <c r="F19" s="83">
        <f>'Phase cost, On-truck'!H15</f>
        <v>3171.994122989176</v>
      </c>
      <c r="G19" s="47">
        <f t="shared" si="1"/>
        <v>0.64595300845620507</v>
      </c>
      <c r="H19" s="178">
        <v>0</v>
      </c>
      <c r="I19" s="178">
        <v>0.25088809762248965</v>
      </c>
      <c r="J19" s="178">
        <v>6.8218704898885082E-2</v>
      </c>
      <c r="K19" s="178">
        <v>0.60977017599163807</v>
      </c>
      <c r="L19" s="178">
        <v>0</v>
      </c>
      <c r="M19" s="178">
        <v>1.6202038664739259E-2</v>
      </c>
      <c r="N19" s="178">
        <v>5.4920982822249068E-2</v>
      </c>
      <c r="O19" s="178">
        <v>0</v>
      </c>
      <c r="P19" s="57">
        <f t="shared" si="2"/>
        <v>684.87605556029962</v>
      </c>
      <c r="R19" s="81"/>
    </row>
    <row r="20" spans="1:18" x14ac:dyDescent="0.25">
      <c r="A20" s="18">
        <f>'Phase cost, On-truck'!A16</f>
        <v>7</v>
      </c>
      <c r="B20" s="18" t="str">
        <f>'Phase cost, On-truck'!B16</f>
        <v>Kiteen River East</v>
      </c>
      <c r="C20" s="20" t="s">
        <v>171</v>
      </c>
      <c r="D20" s="83">
        <f>'Phase cost, On-truck'!D16</f>
        <v>1856.6382911967955</v>
      </c>
      <c r="E20" s="83">
        <f>'Phase cost, On-truck'!G16</f>
        <v>714.55344598257273</v>
      </c>
      <c r="F20" s="83">
        <f>'Phase cost, On-truck'!H16</f>
        <v>1142.0848452142222</v>
      </c>
      <c r="G20" s="47">
        <f t="shared" si="1"/>
        <v>0.61513588868084279</v>
      </c>
      <c r="H20" s="178">
        <v>0</v>
      </c>
      <c r="I20" s="178">
        <v>0.35167320175786709</v>
      </c>
      <c r="J20" s="178">
        <v>0</v>
      </c>
      <c r="K20" s="178">
        <v>0.56284239264324254</v>
      </c>
      <c r="L20" s="178">
        <v>0</v>
      </c>
      <c r="M20" s="178">
        <v>8.5484405598890409E-2</v>
      </c>
      <c r="N20" s="178">
        <v>0</v>
      </c>
      <c r="O20" s="178">
        <v>0</v>
      </c>
      <c r="P20" s="57">
        <f t="shared" si="2"/>
        <v>737.74909782534723</v>
      </c>
      <c r="R20" s="81"/>
    </row>
    <row r="21" spans="1:18" x14ac:dyDescent="0.25">
      <c r="A21" s="18">
        <f>'Phase cost, On-truck'!A17</f>
        <v>8</v>
      </c>
      <c r="B21" s="18" t="str">
        <f>'Phase cost, On-truck'!B17</f>
        <v>Cranberry River Lower</v>
      </c>
      <c r="C21" s="20" t="s">
        <v>173</v>
      </c>
      <c r="D21" s="83">
        <f>'Phase cost, On-truck'!D17</f>
        <v>7264.5051932343204</v>
      </c>
      <c r="E21" s="83">
        <f>'Phase cost, On-truck'!G17</f>
        <v>3100.1860996204127</v>
      </c>
      <c r="F21" s="83">
        <f>'Phase cost, On-truck'!H17</f>
        <v>4164.3190936139054</v>
      </c>
      <c r="G21" s="47">
        <f t="shared" si="1"/>
        <v>0.57324194598859624</v>
      </c>
      <c r="H21" s="178">
        <v>0</v>
      </c>
      <c r="I21" s="178">
        <v>0.11934333163699576</v>
      </c>
      <c r="J21" s="178">
        <v>0</v>
      </c>
      <c r="K21" s="178">
        <v>0.57906266165443321</v>
      </c>
      <c r="L21" s="178">
        <v>0</v>
      </c>
      <c r="M21" s="178">
        <v>0</v>
      </c>
      <c r="N21" s="178">
        <v>0.30159400670857073</v>
      </c>
      <c r="O21" s="178">
        <v>0</v>
      </c>
      <c r="P21" s="57">
        <f t="shared" si="2"/>
        <v>825.47955462807931</v>
      </c>
      <c r="R21" s="81"/>
    </row>
    <row r="22" spans="1:18" x14ac:dyDescent="0.25">
      <c r="A22" s="18">
        <f>'Phase cost, On-truck'!A18</f>
        <v>9</v>
      </c>
      <c r="B22" s="18" t="str">
        <f>'Phase cost, On-truck'!B18</f>
        <v>Cranberry River Upper</v>
      </c>
      <c r="C22" s="20" t="s">
        <v>173</v>
      </c>
      <c r="D22" s="83">
        <f>'Phase cost, On-truck'!D18</f>
        <v>4193.2305450935983</v>
      </c>
      <c r="E22" s="83">
        <f>'Phase cost, On-truck'!G18</f>
        <v>1159.4190668487504</v>
      </c>
      <c r="F22" s="83">
        <f>'Phase cost, On-truck'!H18</f>
        <v>3033.8114782448488</v>
      </c>
      <c r="G22" s="47">
        <f t="shared" si="1"/>
        <v>0.72350218897328245</v>
      </c>
      <c r="H22" s="178">
        <v>0</v>
      </c>
      <c r="I22" s="178">
        <v>0.60439006661543826</v>
      </c>
      <c r="J22" s="178">
        <v>0</v>
      </c>
      <c r="K22" s="178">
        <v>0.30707795660441201</v>
      </c>
      <c r="L22" s="178">
        <v>0</v>
      </c>
      <c r="M22" s="178">
        <v>0</v>
      </c>
      <c r="N22" s="178">
        <v>8.8531976780149971E-2</v>
      </c>
      <c r="O22" s="178">
        <v>0</v>
      </c>
      <c r="P22" s="57">
        <f t="shared" si="2"/>
        <v>688.44276848486686</v>
      </c>
      <c r="R22" s="81"/>
    </row>
    <row r="23" spans="1:18" x14ac:dyDescent="0.25">
      <c r="A23" s="18">
        <f>'Phase cost, On-truck'!A19</f>
        <v>10</v>
      </c>
      <c r="B23" s="18" t="str">
        <f>'Phase cost, On-truck'!B19</f>
        <v>Moonlit Creek</v>
      </c>
      <c r="C23" s="20" t="s">
        <v>173</v>
      </c>
      <c r="D23" s="83">
        <f>'Phase cost, On-truck'!D19</f>
        <v>2919.2651614534425</v>
      </c>
      <c r="E23" s="83">
        <f>'Phase cost, On-truck'!G19</f>
        <v>1220.5900651818251</v>
      </c>
      <c r="F23" s="83">
        <f>'Phase cost, On-truck'!H19</f>
        <v>1698.675096271611</v>
      </c>
      <c r="G23" s="47">
        <f t="shared" si="1"/>
        <v>0.58188448199267906</v>
      </c>
      <c r="H23" s="178">
        <v>0</v>
      </c>
      <c r="I23" s="178">
        <v>0.52862257760304332</v>
      </c>
      <c r="J23" s="178">
        <v>0</v>
      </c>
      <c r="K23" s="178">
        <v>0.35648008597287967</v>
      </c>
      <c r="L23" s="178">
        <v>0</v>
      </c>
      <c r="M23" s="178">
        <v>0</v>
      </c>
      <c r="N23" s="178">
        <v>0.11489733642407589</v>
      </c>
      <c r="O23" s="178">
        <v>0</v>
      </c>
      <c r="P23" s="57">
        <f t="shared" si="2"/>
        <v>740.45089804878501</v>
      </c>
      <c r="R23" s="81"/>
    </row>
    <row r="24" spans="1:18" x14ac:dyDescent="0.25">
      <c r="A24" s="18">
        <f>'Phase cost, On-truck'!A20</f>
        <v>11</v>
      </c>
      <c r="B24" s="18" t="str">
        <f>'Phase cost, On-truck'!B20</f>
        <v>Juniper Creek</v>
      </c>
      <c r="C24" s="20" t="s">
        <v>173</v>
      </c>
      <c r="D24" s="83">
        <f>'Phase cost, On-truck'!D20</f>
        <v>1439.2122825506133</v>
      </c>
      <c r="E24" s="83">
        <f>'Phase cost, On-truck'!G20</f>
        <v>173.00121162173298</v>
      </c>
      <c r="F24" s="83">
        <f>'Phase cost, On-truck'!H20</f>
        <v>1266.2110709288802</v>
      </c>
      <c r="G24" s="47">
        <f t="shared" si="1"/>
        <v>0.87979451418026022</v>
      </c>
      <c r="H24" s="178">
        <v>0</v>
      </c>
      <c r="I24" s="178">
        <v>0</v>
      </c>
      <c r="J24" s="178">
        <v>0</v>
      </c>
      <c r="K24" s="178">
        <v>0.97818397595650697</v>
      </c>
      <c r="L24" s="178">
        <v>0</v>
      </c>
      <c r="M24" s="178">
        <v>0</v>
      </c>
      <c r="N24" s="178">
        <v>2.1816024043493126E-2</v>
      </c>
      <c r="O24" s="178">
        <v>0</v>
      </c>
      <c r="P24" s="57">
        <f t="shared" si="2"/>
        <v>527.12795431360917</v>
      </c>
      <c r="R24" s="81"/>
    </row>
    <row r="25" spans="1:18" x14ac:dyDescent="0.25">
      <c r="A25" s="18">
        <f>'Phase cost, On-truck'!A21</f>
        <v>12</v>
      </c>
      <c r="B25" s="18" t="str">
        <f>'Phase cost, On-truck'!B21</f>
        <v>Andi Creek</v>
      </c>
      <c r="C25" s="20" t="s">
        <v>173</v>
      </c>
      <c r="D25" s="83">
        <f>'Phase cost, On-truck'!D21</f>
        <v>6373.7085362802782</v>
      </c>
      <c r="E25" s="83">
        <f>'Phase cost, On-truck'!G21</f>
        <v>3963.0315728821524</v>
      </c>
      <c r="F25" s="83">
        <f>'Phase cost, On-truck'!H21</f>
        <v>2410.676963398128</v>
      </c>
      <c r="G25" s="47">
        <f t="shared" si="1"/>
        <v>0.37822202720380571</v>
      </c>
      <c r="H25" s="178">
        <v>0</v>
      </c>
      <c r="I25" s="178">
        <v>0</v>
      </c>
      <c r="J25" s="178">
        <v>0</v>
      </c>
      <c r="K25" s="178">
        <v>1</v>
      </c>
      <c r="L25" s="178">
        <v>0</v>
      </c>
      <c r="M25" s="178">
        <v>0</v>
      </c>
      <c r="N25" s="178">
        <v>0</v>
      </c>
      <c r="O25" s="178">
        <v>0</v>
      </c>
      <c r="P25" s="57">
        <f t="shared" si="2"/>
        <v>634.470269416679</v>
      </c>
      <c r="R25" s="81"/>
    </row>
    <row r="26" spans="1:18" x14ac:dyDescent="0.25">
      <c r="A26" s="18">
        <f>'Phase cost, On-truck'!A22</f>
        <v>13</v>
      </c>
      <c r="B26" s="18" t="str">
        <f>'Phase cost, On-truck'!B22</f>
        <v>Burdick Creek</v>
      </c>
      <c r="C26" s="20" t="s">
        <v>173</v>
      </c>
      <c r="D26" s="83">
        <f>'Phase cost, On-truck'!D22</f>
        <v>6452.0374651413831</v>
      </c>
      <c r="E26" s="83">
        <f>'Phase cost, On-truck'!G22</f>
        <v>3524.6258330264532</v>
      </c>
      <c r="F26" s="83">
        <f>'Phase cost, On-truck'!H22</f>
        <v>2927.4116321149277</v>
      </c>
      <c r="G26" s="47">
        <f t="shared" si="1"/>
        <v>0.4537189450512249</v>
      </c>
      <c r="H26" s="178">
        <v>0</v>
      </c>
      <c r="I26" s="178">
        <v>0.23796693133989363</v>
      </c>
      <c r="J26" s="178">
        <v>0</v>
      </c>
      <c r="K26" s="178">
        <v>0.43925883712072905</v>
      </c>
      <c r="L26" s="178">
        <v>0</v>
      </c>
      <c r="M26" s="178">
        <v>0</v>
      </c>
      <c r="N26" s="178">
        <v>0.32277423153937779</v>
      </c>
      <c r="O26" s="178">
        <v>0</v>
      </c>
      <c r="P26" s="57">
        <f t="shared" si="2"/>
        <v>899.26790046181054</v>
      </c>
      <c r="R26" s="81"/>
    </row>
    <row r="27" spans="1:18" x14ac:dyDescent="0.25">
      <c r="A27" s="18">
        <f>'Phase cost, On-truck'!A23</f>
        <v>14</v>
      </c>
      <c r="B27" s="18" t="str">
        <f>'Phase cost, On-truck'!B23</f>
        <v>Kitwancool Creek Mid</v>
      </c>
      <c r="C27" s="20" t="s">
        <v>173</v>
      </c>
      <c r="D27" s="83">
        <f>'Phase cost, On-truck'!D23</f>
        <v>9555.4175536028361</v>
      </c>
      <c r="E27" s="83">
        <f>'Phase cost, On-truck'!G23</f>
        <v>4312.8481931524429</v>
      </c>
      <c r="F27" s="83">
        <f>'Phase cost, On-truck'!H23</f>
        <v>5242.5693604503949</v>
      </c>
      <c r="G27" s="47">
        <f t="shared" si="1"/>
        <v>0.54864890320504134</v>
      </c>
      <c r="H27" s="178">
        <v>0</v>
      </c>
      <c r="I27" s="178">
        <v>0.33979297473202552</v>
      </c>
      <c r="J27" s="178">
        <v>0</v>
      </c>
      <c r="K27" s="178">
        <v>0.60830080616582849</v>
      </c>
      <c r="L27" s="178">
        <v>0</v>
      </c>
      <c r="M27" s="178">
        <v>0</v>
      </c>
      <c r="N27" s="178">
        <v>5.1906219102146538E-2</v>
      </c>
      <c r="O27" s="178">
        <v>0</v>
      </c>
      <c r="P27" s="57">
        <f t="shared" si="2"/>
        <v>678.0732462590189</v>
      </c>
      <c r="R27" s="81"/>
    </row>
    <row r="28" spans="1:18" x14ac:dyDescent="0.25">
      <c r="A28" s="18">
        <f>'Phase cost, On-truck'!A24</f>
        <v>15</v>
      </c>
      <c r="B28" s="18" t="str">
        <f>'Phase cost, On-truck'!B24</f>
        <v>Kitwancool Creek Upper</v>
      </c>
      <c r="C28" s="20" t="s">
        <v>173</v>
      </c>
      <c r="D28" s="83">
        <f>'Phase cost, On-truck'!D24</f>
        <v>1391.1492081535041</v>
      </c>
      <c r="E28" s="83">
        <f>'Phase cost, On-truck'!G24</f>
        <v>337.78102225868582</v>
      </c>
      <c r="F28" s="83">
        <f>'Phase cost, On-truck'!H24</f>
        <v>1053.3681858948187</v>
      </c>
      <c r="G28" s="47">
        <f t="shared" si="1"/>
        <v>0.75719281563835417</v>
      </c>
      <c r="H28" s="178">
        <v>0</v>
      </c>
      <c r="I28" s="178">
        <v>0.5656554566223797</v>
      </c>
      <c r="J28" s="178">
        <v>0</v>
      </c>
      <c r="K28" s="178">
        <v>0.43434454337762068</v>
      </c>
      <c r="L28" s="178">
        <v>0</v>
      </c>
      <c r="M28" s="178">
        <v>0</v>
      </c>
      <c r="N28" s="178">
        <v>0</v>
      </c>
      <c r="O28" s="178">
        <v>0</v>
      </c>
      <c r="P28" s="57">
        <f t="shared" si="2"/>
        <v>613.16975338574377</v>
      </c>
      <c r="R28" s="81"/>
    </row>
    <row r="29" spans="1:18" x14ac:dyDescent="0.25">
      <c r="A29" s="18">
        <f>'Phase cost, On-truck'!A25</f>
        <v>16</v>
      </c>
      <c r="B29" s="18" t="str">
        <f>'Phase cost, On-truck'!B25</f>
        <v>Sedan Creek</v>
      </c>
      <c r="C29" s="20" t="s">
        <v>173</v>
      </c>
      <c r="D29" s="83">
        <f>'Phase cost, On-truck'!D25</f>
        <v>30.316010627455015</v>
      </c>
      <c r="E29" s="83">
        <f>'Phase cost, On-truck'!G25</f>
        <v>2.9476366254699999</v>
      </c>
      <c r="F29" s="83">
        <f>'Phase cost, On-truck'!H25</f>
        <v>27.368374001985011</v>
      </c>
      <c r="G29" s="47">
        <f t="shared" si="1"/>
        <v>0.90276964005281934</v>
      </c>
      <c r="H29" s="178">
        <v>0</v>
      </c>
      <c r="I29" s="178">
        <v>0</v>
      </c>
      <c r="J29" s="178">
        <v>0</v>
      </c>
      <c r="K29" s="178">
        <v>1</v>
      </c>
      <c r="L29" s="178">
        <v>0</v>
      </c>
      <c r="M29" s="178">
        <v>0</v>
      </c>
      <c r="N29" s="178">
        <v>0</v>
      </c>
      <c r="O29" s="178">
        <v>0</v>
      </c>
      <c r="P29" s="57">
        <f t="shared" si="2"/>
        <v>507.5297471072177</v>
      </c>
      <c r="R29" s="81"/>
    </row>
    <row r="30" spans="1:18" x14ac:dyDescent="0.25">
      <c r="A30" s="18">
        <f>'Phase cost, On-truck'!A26</f>
        <v>17</v>
      </c>
      <c r="B30" s="18" t="str">
        <f>'Phase cost, On-truck'!B26</f>
        <v>Kitwancool Creek Lower</v>
      </c>
      <c r="C30" s="20" t="s">
        <v>173</v>
      </c>
      <c r="D30" s="83">
        <f>'Phase cost, On-truck'!D26</f>
        <v>3659.6129054090156</v>
      </c>
      <c r="E30" s="83">
        <f>'Phase cost, On-truck'!G26</f>
        <v>710.48120314979269</v>
      </c>
      <c r="F30" s="83">
        <f>'Phase cost, On-truck'!H26</f>
        <v>2949.131702259227</v>
      </c>
      <c r="G30" s="47">
        <f t="shared" si="1"/>
        <v>0.80585891964156198</v>
      </c>
      <c r="H30" s="178">
        <v>0</v>
      </c>
      <c r="I30" s="178">
        <v>0.12542380759105723</v>
      </c>
      <c r="J30" s="178">
        <v>0</v>
      </c>
      <c r="K30" s="178">
        <v>0.87451174477260019</v>
      </c>
      <c r="L30" s="178">
        <v>0</v>
      </c>
      <c r="M30" s="178">
        <v>0</v>
      </c>
      <c r="N30" s="178">
        <v>6.4447636343013698E-5</v>
      </c>
      <c r="O30" s="178">
        <v>0</v>
      </c>
      <c r="P30" s="57">
        <f t="shared" si="2"/>
        <v>546.29852137621788</v>
      </c>
      <c r="R30" s="81"/>
    </row>
    <row r="31" spans="1:18" x14ac:dyDescent="0.25">
      <c r="A31" s="18">
        <f>'Phase cost, On-truck'!A27</f>
        <v>18</v>
      </c>
      <c r="B31" s="18" t="str">
        <f>'Phase cost, On-truck'!B27</f>
        <v>Wilson Creek</v>
      </c>
      <c r="C31" s="20" t="s">
        <v>173</v>
      </c>
      <c r="D31" s="83">
        <f>'Phase cost, On-truck'!D27</f>
        <v>1666.3026353198268</v>
      </c>
      <c r="E31" s="83">
        <f>'Phase cost, On-truck'!G27</f>
        <v>429.19065392481508</v>
      </c>
      <c r="F31" s="83">
        <f>'Phase cost, On-truck'!H27</f>
        <v>1237.1119813950111</v>
      </c>
      <c r="G31" s="47">
        <f t="shared" si="1"/>
        <v>0.74242934937059757</v>
      </c>
      <c r="H31" s="178">
        <v>0</v>
      </c>
      <c r="I31" s="178">
        <v>0.54118720214673466</v>
      </c>
      <c r="J31" s="178">
        <v>0</v>
      </c>
      <c r="K31" s="178">
        <v>0.45566203808714928</v>
      </c>
      <c r="L31" s="178">
        <v>0</v>
      </c>
      <c r="M31" s="178">
        <v>3.1507597661155364E-3</v>
      </c>
      <c r="N31" s="178">
        <v>0</v>
      </c>
      <c r="O31" s="178">
        <v>0</v>
      </c>
      <c r="P31" s="57">
        <f t="shared" si="2"/>
        <v>618.11999917050116</v>
      </c>
      <c r="R31" s="81"/>
    </row>
    <row r="32" spans="1:18" x14ac:dyDescent="0.25">
      <c r="A32" s="18">
        <f>'Phase cost, On-truck'!A28</f>
        <v>19</v>
      </c>
      <c r="B32" s="18" t="str">
        <f>'Phase cost, On-truck'!B28</f>
        <v>Kitseguecla River Lower</v>
      </c>
      <c r="C32" s="20" t="s">
        <v>173</v>
      </c>
      <c r="D32" s="83">
        <f>'Phase cost, On-truck'!D28</f>
        <v>4112.7955823331413</v>
      </c>
      <c r="E32" s="83">
        <f>'Phase cost, On-truck'!G28</f>
        <v>1960.9298203434694</v>
      </c>
      <c r="F32" s="83">
        <f>'Phase cost, On-truck'!H28</f>
        <v>2151.8657619896726</v>
      </c>
      <c r="G32" s="47">
        <f t="shared" si="1"/>
        <v>0.5232124278758693</v>
      </c>
      <c r="H32" s="178">
        <v>0</v>
      </c>
      <c r="I32" s="178">
        <v>0.32013555889153195</v>
      </c>
      <c r="J32" s="178">
        <v>0</v>
      </c>
      <c r="K32" s="178">
        <v>0.63416756265860552</v>
      </c>
      <c r="L32" s="178">
        <v>0</v>
      </c>
      <c r="M32" s="178">
        <v>0</v>
      </c>
      <c r="N32" s="178">
        <v>4.5696877328631855E-2</v>
      </c>
      <c r="O32" s="178">
        <v>1.1212308558681172E-9</v>
      </c>
      <c r="P32" s="57">
        <f t="shared" si="2"/>
        <v>677.73954790956259</v>
      </c>
      <c r="R32" s="81"/>
    </row>
    <row r="33" spans="1:18" x14ac:dyDescent="0.25">
      <c r="A33" s="18">
        <f>'Phase cost, On-truck'!A29</f>
        <v>20</v>
      </c>
      <c r="B33" s="18" t="str">
        <f>'Phase cost, On-truck'!B29</f>
        <v>Kitsuns Creek West</v>
      </c>
      <c r="C33" s="20" t="s">
        <v>173</v>
      </c>
      <c r="D33" s="83">
        <f>'Phase cost, On-truck'!D29</f>
        <v>1192.4697964265424</v>
      </c>
      <c r="E33" s="83">
        <f>'Phase cost, On-truck'!G29</f>
        <v>429.75109693359633</v>
      </c>
      <c r="F33" s="83">
        <f>'Phase cost, On-truck'!H29</f>
        <v>762.71869949294626</v>
      </c>
      <c r="G33" s="47">
        <f t="shared" si="1"/>
        <v>0.63961259377686108</v>
      </c>
      <c r="H33" s="178">
        <v>0</v>
      </c>
      <c r="I33" s="178">
        <v>0.49765214926396645</v>
      </c>
      <c r="J33" s="178">
        <v>0</v>
      </c>
      <c r="K33" s="178">
        <v>0</v>
      </c>
      <c r="L33" s="178">
        <v>0</v>
      </c>
      <c r="M33" s="178">
        <v>0</v>
      </c>
      <c r="N33" s="178">
        <v>0.50234783910687386</v>
      </c>
      <c r="O33" s="178">
        <v>1.1629159609583664E-8</v>
      </c>
      <c r="P33" s="57">
        <f t="shared" si="2"/>
        <v>996.2776744576164</v>
      </c>
      <c r="R33" s="81"/>
    </row>
    <row r="34" spans="1:18" x14ac:dyDescent="0.25">
      <c r="A34" s="18">
        <f>'Phase cost, On-truck'!A30</f>
        <v>21</v>
      </c>
      <c r="B34" s="18" t="str">
        <f>'Phase cost, On-truck'!B30</f>
        <v>Oliver Creek</v>
      </c>
      <c r="C34" s="20" t="s">
        <v>173</v>
      </c>
      <c r="D34" s="83">
        <f>'Phase cost, On-truck'!D30</f>
        <v>1439.6852181780521</v>
      </c>
      <c r="E34" s="83">
        <f>'Phase cost, On-truck'!G30</f>
        <v>421.04653197163992</v>
      </c>
      <c r="F34" s="83">
        <f>'Phase cost, On-truck'!H30</f>
        <v>1018.6386862064122</v>
      </c>
      <c r="G34" s="47">
        <f t="shared" si="1"/>
        <v>0.70754264428408742</v>
      </c>
      <c r="H34" s="178">
        <v>0</v>
      </c>
      <c r="I34" s="178">
        <v>0.50785598784669927</v>
      </c>
      <c r="J34" s="178">
        <v>0</v>
      </c>
      <c r="K34" s="178">
        <v>0.48161117760776961</v>
      </c>
      <c r="L34" s="178">
        <v>0</v>
      </c>
      <c r="M34" s="178">
        <v>1.0532834545530917E-2</v>
      </c>
      <c r="N34" s="178">
        <v>0</v>
      </c>
      <c r="O34" s="178">
        <v>0</v>
      </c>
      <c r="P34" s="57">
        <f t="shared" si="2"/>
        <v>632.89962832486879</v>
      </c>
      <c r="R34" s="81"/>
    </row>
    <row r="35" spans="1:18" x14ac:dyDescent="0.25">
      <c r="A35" s="18">
        <f>'Phase cost, On-truck'!A31</f>
        <v>22</v>
      </c>
      <c r="B35" s="18" t="str">
        <f>'Phase cost, On-truck'!B31</f>
        <v>Lorne Creek</v>
      </c>
      <c r="C35" s="20" t="s">
        <v>173</v>
      </c>
      <c r="D35" s="83">
        <f>'Phase cost, On-truck'!D31</f>
        <v>179.31296072191893</v>
      </c>
      <c r="E35" s="83">
        <f>'Phase cost, On-truck'!G31</f>
        <v>0</v>
      </c>
      <c r="F35" s="83">
        <f>'Phase cost, On-truck'!H31</f>
        <v>179.31296072191893</v>
      </c>
      <c r="G35" s="47">
        <f t="shared" si="1"/>
        <v>1</v>
      </c>
      <c r="H35" s="178">
        <v>0</v>
      </c>
      <c r="I35" s="178">
        <v>8.0488572745919616E-7</v>
      </c>
      <c r="J35" s="178">
        <v>0</v>
      </c>
      <c r="K35" s="178">
        <v>0.99999864980147124</v>
      </c>
      <c r="L35" s="178">
        <v>0</v>
      </c>
      <c r="M35" s="178">
        <v>5.453128014942388E-7</v>
      </c>
      <c r="N35" s="178">
        <v>0</v>
      </c>
      <c r="O35" s="178">
        <v>0</v>
      </c>
      <c r="P35" s="57">
        <f t="shared" si="2"/>
        <v>484.00069954734073</v>
      </c>
      <c r="R35" s="81"/>
    </row>
    <row r="36" spans="1:18" x14ac:dyDescent="0.25">
      <c r="A36" s="18">
        <f>'Phase cost, On-truck'!A32</f>
        <v>23</v>
      </c>
      <c r="B36" s="18" t="str">
        <f>'Phase cost, On-truck'!B32</f>
        <v>Insect Creek</v>
      </c>
      <c r="C36" s="20" t="s">
        <v>173</v>
      </c>
      <c r="D36" s="83">
        <f>'Phase cost, On-truck'!D32</f>
        <v>374.71026422911109</v>
      </c>
      <c r="E36" s="83">
        <f>'Phase cost, On-truck'!G32</f>
        <v>0</v>
      </c>
      <c r="F36" s="83">
        <f>'Phase cost, On-truck'!H32</f>
        <v>374.71026422911109</v>
      </c>
      <c r="G36" s="47">
        <f t="shared" si="1"/>
        <v>1</v>
      </c>
      <c r="H36" s="178">
        <v>0</v>
      </c>
      <c r="I36" s="178">
        <v>5.2192531978873438E-3</v>
      </c>
      <c r="J36" s="178">
        <v>0</v>
      </c>
      <c r="K36" s="178">
        <v>0.99478074680211259</v>
      </c>
      <c r="L36" s="178">
        <v>0</v>
      </c>
      <c r="M36" s="178">
        <v>0</v>
      </c>
      <c r="N36" s="178">
        <v>0</v>
      </c>
      <c r="O36" s="178">
        <v>0</v>
      </c>
      <c r="P36" s="57">
        <f t="shared" si="2"/>
        <v>484.57933710496548</v>
      </c>
    </row>
    <row r="37" spans="1:18" x14ac:dyDescent="0.25">
      <c r="A37" s="18">
        <f>'Phase cost, On-truck'!A33</f>
        <v>24</v>
      </c>
      <c r="B37" s="18" t="str">
        <f>'Phase cost, On-truck'!B33</f>
        <v>Seven Sisters</v>
      </c>
      <c r="C37" s="20" t="s">
        <v>173</v>
      </c>
      <c r="D37" s="83">
        <f>'Phase cost, On-truck'!D33</f>
        <v>1453.0207124034569</v>
      </c>
      <c r="E37" s="83">
        <f>'Phase cost, On-truck'!G33</f>
        <v>108.04942710814039</v>
      </c>
      <c r="F37" s="83">
        <f>'Phase cost, On-truck'!H33</f>
        <v>1344.9712852953162</v>
      </c>
      <c r="G37" s="47">
        <f t="shared" si="1"/>
        <v>0.92563806820797834</v>
      </c>
      <c r="H37" s="178">
        <v>0</v>
      </c>
      <c r="I37" s="178">
        <v>0.38033471548328862</v>
      </c>
      <c r="J37" s="178">
        <v>0</v>
      </c>
      <c r="K37" s="178">
        <v>0.54494894109539638</v>
      </c>
      <c r="L37" s="178">
        <v>0</v>
      </c>
      <c r="M37" s="178">
        <v>7.4716343421314682E-2</v>
      </c>
      <c r="N37" s="178">
        <v>0</v>
      </c>
      <c r="O37" s="178">
        <v>0</v>
      </c>
      <c r="P37" s="57">
        <f t="shared" si="2"/>
        <v>632.49861463105117</v>
      </c>
    </row>
    <row r="38" spans="1:18" x14ac:dyDescent="0.25">
      <c r="A38" s="18">
        <f>'Phase cost, On-truck'!A34</f>
        <v>25</v>
      </c>
      <c r="B38" s="18" t="str">
        <f>'Phase cost, On-truck'!B34</f>
        <v>Kitwanga River</v>
      </c>
      <c r="C38" s="20" t="s">
        <v>173</v>
      </c>
      <c r="D38" s="83">
        <f>'Phase cost, On-truck'!D34</f>
        <v>3069.3302829874283</v>
      </c>
      <c r="E38" s="83">
        <f>'Phase cost, On-truck'!G34</f>
        <v>1534.7589694213148</v>
      </c>
      <c r="F38" s="83">
        <f>'Phase cost, On-truck'!H34</f>
        <v>1534.5713135661117</v>
      </c>
      <c r="G38" s="47">
        <f t="shared" si="1"/>
        <v>0.49996943048842851</v>
      </c>
      <c r="H38" s="178">
        <v>0</v>
      </c>
      <c r="I38" s="178">
        <v>0.58847925097646459</v>
      </c>
      <c r="J38" s="178">
        <v>0</v>
      </c>
      <c r="K38" s="178">
        <v>0.34293640955444699</v>
      </c>
      <c r="L38" s="178">
        <v>0</v>
      </c>
      <c r="M38" s="178">
        <v>0</v>
      </c>
      <c r="N38" s="178">
        <v>6.8584339469087957E-2</v>
      </c>
      <c r="O38" s="178">
        <v>0</v>
      </c>
      <c r="P38" s="57">
        <f t="shared" si="2"/>
        <v>738.69889620048832</v>
      </c>
    </row>
    <row r="39" spans="1:18" x14ac:dyDescent="0.25">
      <c r="A39" s="18">
        <f>'Phase cost, On-truck'!A35</f>
        <v>26</v>
      </c>
      <c r="B39" s="18" t="str">
        <f>'Phase cost, On-truck'!B35</f>
        <v>Kitseguecla Mountain</v>
      </c>
      <c r="C39" s="20" t="s">
        <v>173</v>
      </c>
      <c r="D39" s="83">
        <f>'Phase cost, On-truck'!D35</f>
        <v>1798.8792390198028</v>
      </c>
      <c r="E39" s="83">
        <f>'Phase cost, On-truck'!G35</f>
        <v>1026.7450631541058</v>
      </c>
      <c r="F39" s="83">
        <f>'Phase cost, On-truck'!H35</f>
        <v>772.13417586569665</v>
      </c>
      <c r="G39" s="47">
        <f t="shared" si="1"/>
        <v>0.42923068937436143</v>
      </c>
      <c r="H39" s="178">
        <v>0</v>
      </c>
      <c r="I39" s="178">
        <v>0.40343678736608835</v>
      </c>
      <c r="J39" s="178">
        <v>0</v>
      </c>
      <c r="K39" s="178">
        <v>0.59656321263391154</v>
      </c>
      <c r="L39" s="178">
        <v>0</v>
      </c>
      <c r="M39" s="178">
        <v>0</v>
      </c>
      <c r="N39" s="178">
        <v>0</v>
      </c>
      <c r="O39" s="178">
        <v>0</v>
      </c>
      <c r="P39" s="57">
        <f t="shared" si="2"/>
        <v>679.6876047728714</v>
      </c>
    </row>
    <row r="40" spans="1:18" x14ac:dyDescent="0.25">
      <c r="A40" s="18">
        <f>'Phase cost, On-truck'!A36</f>
        <v>27</v>
      </c>
      <c r="B40" s="18" t="str">
        <f>'Phase cost, On-truck'!B36</f>
        <v>Price Creek</v>
      </c>
      <c r="C40" s="20" t="s">
        <v>173</v>
      </c>
      <c r="D40" s="83">
        <f>'Phase cost, On-truck'!D36</f>
        <v>1958.3638478561807</v>
      </c>
      <c r="E40" s="83">
        <f>'Phase cost, On-truck'!G36</f>
        <v>517.53395607130824</v>
      </c>
      <c r="F40" s="83">
        <f>'Phase cost, On-truck'!H36</f>
        <v>1440.8298917848713</v>
      </c>
      <c r="G40" s="47">
        <f t="shared" si="1"/>
        <v>0.73573145938235462</v>
      </c>
      <c r="H40" s="178">
        <v>0</v>
      </c>
      <c r="I40" s="178">
        <v>0.19686552051303693</v>
      </c>
      <c r="J40" s="178">
        <v>0</v>
      </c>
      <c r="K40" s="178">
        <v>0.80313447372126745</v>
      </c>
      <c r="L40" s="178">
        <v>0</v>
      </c>
      <c r="M40" s="178">
        <v>0</v>
      </c>
      <c r="N40" s="178">
        <v>0</v>
      </c>
      <c r="O40" s="178">
        <v>5.7656952024316676E-9</v>
      </c>
      <c r="P40" s="57">
        <f t="shared" si="2"/>
        <v>572.69247462796284</v>
      </c>
    </row>
    <row r="41" spans="1:18" x14ac:dyDescent="0.25">
      <c r="A41" s="18">
        <f>'Phase cost, On-truck'!A37</f>
        <v>28</v>
      </c>
      <c r="B41" s="18" t="str">
        <f>'Phase cost, On-truck'!B37</f>
        <v>Shanalope Creek</v>
      </c>
      <c r="C41" s="20" t="s">
        <v>171</v>
      </c>
      <c r="D41" s="83">
        <f>'Phase cost, On-truck'!D37</f>
        <v>11228.044487656611</v>
      </c>
      <c r="E41" s="83">
        <f>'Phase cost, On-truck'!G37</f>
        <v>1119.1922199941648</v>
      </c>
      <c r="F41" s="83">
        <f>'Phase cost, On-truck'!H37</f>
        <v>10108.852267662449</v>
      </c>
      <c r="G41" s="47">
        <f t="shared" si="1"/>
        <v>0.90032171486098678</v>
      </c>
      <c r="H41" s="178">
        <v>0</v>
      </c>
      <c r="I41" s="178">
        <v>0</v>
      </c>
      <c r="J41" s="178">
        <v>0.87096240840573469</v>
      </c>
      <c r="K41" s="178">
        <v>0</v>
      </c>
      <c r="L41" s="178">
        <v>0</v>
      </c>
      <c r="M41" s="178">
        <v>0.12903759159426578</v>
      </c>
      <c r="N41" s="178">
        <v>0</v>
      </c>
      <c r="O41" s="178">
        <v>0</v>
      </c>
      <c r="P41" s="57">
        <f t="shared" si="2"/>
        <v>908.42039297976612</v>
      </c>
    </row>
    <row r="42" spans="1:18" x14ac:dyDescent="0.25">
      <c r="A42" s="18">
        <f>'Phase cost, On-truck'!A38</f>
        <v>29</v>
      </c>
      <c r="B42" s="18" t="str">
        <f>'Phase cost, On-truck'!B38</f>
        <v>Bonney Creek</v>
      </c>
      <c r="C42" s="20" t="s">
        <v>171</v>
      </c>
      <c r="D42" s="83">
        <f>'Phase cost, On-truck'!D38</f>
        <v>9996.2673892093935</v>
      </c>
      <c r="E42" s="83">
        <f>'Phase cost, On-truck'!G38</f>
        <v>1462.2350311507678</v>
      </c>
      <c r="F42" s="83">
        <f>'Phase cost, On-truck'!H38</f>
        <v>8534.032358058621</v>
      </c>
      <c r="G42" s="47">
        <f t="shared" si="1"/>
        <v>0.85372189696233991</v>
      </c>
      <c r="H42" s="178">
        <v>0</v>
      </c>
      <c r="I42" s="178">
        <v>0</v>
      </c>
      <c r="J42" s="178">
        <v>0.90477295407971337</v>
      </c>
      <c r="K42" s="178">
        <v>0</v>
      </c>
      <c r="L42" s="178">
        <v>0</v>
      </c>
      <c r="M42" s="178">
        <v>9.5227045918762576E-2</v>
      </c>
      <c r="N42" s="178">
        <v>1.5239627942570327E-12</v>
      </c>
      <c r="O42" s="178">
        <v>0</v>
      </c>
      <c r="P42" s="57">
        <f t="shared" si="2"/>
        <v>897.84962983934543</v>
      </c>
    </row>
    <row r="43" spans="1:18" x14ac:dyDescent="0.25">
      <c r="A43" s="18">
        <f>'Phase cost, On-truck'!A39</f>
        <v>30</v>
      </c>
      <c r="B43" s="18" t="str">
        <f>'Phase cost, On-truck'!B39</f>
        <v>Willoughby Creek</v>
      </c>
      <c r="C43" s="20" t="s">
        <v>171</v>
      </c>
      <c r="D43" s="83">
        <f>'Phase cost, On-truck'!D39</f>
        <v>207.53931724605675</v>
      </c>
      <c r="E43" s="83">
        <f>'Phase cost, On-truck'!G39</f>
        <v>5.1527863934799996</v>
      </c>
      <c r="F43" s="83">
        <f>'Phase cost, On-truck'!H39</f>
        <v>202.38653085257675</v>
      </c>
      <c r="G43" s="47">
        <f t="shared" si="1"/>
        <v>0.97517199891637452</v>
      </c>
      <c r="H43" s="178">
        <v>0</v>
      </c>
      <c r="I43" s="178">
        <v>0</v>
      </c>
      <c r="J43" s="178">
        <v>0</v>
      </c>
      <c r="K43" s="178">
        <v>0</v>
      </c>
      <c r="L43" s="178">
        <v>0.88207154821617284</v>
      </c>
      <c r="M43" s="178">
        <v>0.11792845178382708</v>
      </c>
      <c r="N43" s="178">
        <v>0</v>
      </c>
      <c r="O43" s="178">
        <v>0</v>
      </c>
      <c r="P43" s="57">
        <f t="shared" si="2"/>
        <v>1626.4717292081004</v>
      </c>
    </row>
    <row r="44" spans="1:18" x14ac:dyDescent="0.25">
      <c r="A44" s="18">
        <f>'Phase cost, On-truck'!A40</f>
        <v>31</v>
      </c>
      <c r="B44" s="18" t="str">
        <f>'Phase cost, On-truck'!B40</f>
        <v>White River Lower</v>
      </c>
      <c r="C44" s="20" t="s">
        <v>171</v>
      </c>
      <c r="D44" s="83">
        <f>'Phase cost, On-truck'!D40</f>
        <v>11032.222402043637</v>
      </c>
      <c r="E44" s="83">
        <f>'Phase cost, On-truck'!G40</f>
        <v>2102.5308761273509</v>
      </c>
      <c r="F44" s="83">
        <f>'Phase cost, On-truck'!H40</f>
        <v>8929.6915259162815</v>
      </c>
      <c r="G44" s="47">
        <f t="shared" si="1"/>
        <v>0.80941909984176197</v>
      </c>
      <c r="H44" s="178">
        <v>0</v>
      </c>
      <c r="I44" s="178">
        <v>0</v>
      </c>
      <c r="J44" s="178">
        <v>0.69928142884761146</v>
      </c>
      <c r="K44" s="178">
        <v>0</v>
      </c>
      <c r="L44" s="178">
        <v>0.26813064629703454</v>
      </c>
      <c r="M44" s="178">
        <v>3.258792485535441E-2</v>
      </c>
      <c r="N44" s="178">
        <v>0</v>
      </c>
      <c r="O44" s="178">
        <v>0</v>
      </c>
      <c r="P44" s="57">
        <f t="shared" si="2"/>
        <v>1108.1942337403834</v>
      </c>
    </row>
    <row r="45" spans="1:18" x14ac:dyDescent="0.25">
      <c r="A45" s="18">
        <f>'Phase cost, On-truck'!A41</f>
        <v>32</v>
      </c>
      <c r="B45" s="18" t="str">
        <f>'Phase cost, On-truck'!B41</f>
        <v>Hanna-Tintina Lower</v>
      </c>
      <c r="C45" s="20" t="s">
        <v>171</v>
      </c>
      <c r="D45" s="83">
        <f>'Phase cost, On-truck'!D41</f>
        <v>11284.217721445293</v>
      </c>
      <c r="E45" s="83">
        <f>'Phase cost, On-truck'!G41</f>
        <v>4923.6035354225778</v>
      </c>
      <c r="F45" s="83">
        <f>'Phase cost, On-truck'!H41</f>
        <v>6360.6141860227181</v>
      </c>
      <c r="G45" s="47">
        <f t="shared" si="1"/>
        <v>0.56367347236969523</v>
      </c>
      <c r="H45" s="178">
        <v>0</v>
      </c>
      <c r="I45" s="178">
        <v>0</v>
      </c>
      <c r="J45" s="178">
        <v>0.93467910207648752</v>
      </c>
      <c r="K45" s="178">
        <v>0</v>
      </c>
      <c r="L45" s="178">
        <v>4.1438467102696934E-3</v>
      </c>
      <c r="M45" s="178">
        <v>6.1177051213243051E-2</v>
      </c>
      <c r="N45" s="178">
        <v>0</v>
      </c>
      <c r="O45" s="178">
        <v>0</v>
      </c>
      <c r="P45" s="57">
        <f t="shared" si="2"/>
        <v>988.34869489532548</v>
      </c>
    </row>
    <row r="46" spans="1:18" x14ac:dyDescent="0.25">
      <c r="A46" s="18">
        <f>'Phase cost, On-truck'!A42</f>
        <v>33</v>
      </c>
      <c r="B46" s="18" t="str">
        <f>'Phase cost, On-truck'!B42</f>
        <v>Meziadin Lake</v>
      </c>
      <c r="C46" s="20" t="s">
        <v>171</v>
      </c>
      <c r="D46" s="83">
        <f>'Phase cost, On-truck'!D42</f>
        <v>2490.072894864797</v>
      </c>
      <c r="E46" s="83">
        <f>'Phase cost, On-truck'!G42</f>
        <v>488.18618522726302</v>
      </c>
      <c r="F46" s="83">
        <f>'Phase cost, On-truck'!H42</f>
        <v>2001.8867096375332</v>
      </c>
      <c r="G46" s="47">
        <f t="shared" si="1"/>
        <v>0.80394703053310779</v>
      </c>
      <c r="H46" s="178">
        <v>0</v>
      </c>
      <c r="I46" s="178">
        <v>0</v>
      </c>
      <c r="J46" s="178">
        <v>0.20467200732614549</v>
      </c>
      <c r="K46" s="178">
        <v>0</v>
      </c>
      <c r="L46" s="178">
        <v>0.78487766002276438</v>
      </c>
      <c r="M46" s="178">
        <v>1.0450332651090086E-2</v>
      </c>
      <c r="N46" s="178">
        <v>0</v>
      </c>
      <c r="O46" s="178">
        <v>0</v>
      </c>
      <c r="P46" s="57">
        <f t="shared" si="2"/>
        <v>1573.2329346953036</v>
      </c>
    </row>
    <row r="47" spans="1:18" x14ac:dyDescent="0.25">
      <c r="A47" s="18">
        <f>'Phase cost, On-truck'!A43</f>
        <v>34</v>
      </c>
      <c r="B47" s="18" t="str">
        <f>'Phase cost, On-truck'!B43</f>
        <v>White River Upper</v>
      </c>
      <c r="C47" s="20" t="s">
        <v>171</v>
      </c>
      <c r="D47" s="83">
        <f>'Phase cost, On-truck'!D43</f>
        <v>2932.543013123297</v>
      </c>
      <c r="E47" s="83">
        <f>'Phase cost, On-truck'!G43</f>
        <v>90.160041495796008</v>
      </c>
      <c r="F47" s="83">
        <f>'Phase cost, On-truck'!H43</f>
        <v>2842.3829716275009</v>
      </c>
      <c r="G47" s="47">
        <f t="shared" si="1"/>
        <v>0.96925533876491332</v>
      </c>
      <c r="H47" s="178">
        <v>0</v>
      </c>
      <c r="I47" s="178">
        <v>0</v>
      </c>
      <c r="J47" s="178">
        <v>0</v>
      </c>
      <c r="K47" s="178">
        <v>0</v>
      </c>
      <c r="L47" s="178">
        <v>0.87379738837581922</v>
      </c>
      <c r="M47" s="178">
        <v>0.12620261162418039</v>
      </c>
      <c r="N47" s="178">
        <v>0</v>
      </c>
      <c r="O47" s="178">
        <v>0</v>
      </c>
      <c r="P47" s="57">
        <f t="shared" si="2"/>
        <v>1631.190764742812</v>
      </c>
    </row>
    <row r="48" spans="1:18" x14ac:dyDescent="0.25">
      <c r="A48" s="18">
        <f>'Phase cost, On-truck'!A44</f>
        <v>35</v>
      </c>
      <c r="B48" s="18" t="str">
        <f>'Phase cost, On-truck'!B44</f>
        <v>Kinskuch River Upper</v>
      </c>
      <c r="C48" s="20" t="s">
        <v>171</v>
      </c>
      <c r="D48" s="83">
        <f>'Phase cost, On-truck'!D44</f>
        <v>8654.8306749753519</v>
      </c>
      <c r="E48" s="83">
        <f>'Phase cost, On-truck'!G44</f>
        <v>1217.4950256599202</v>
      </c>
      <c r="F48" s="83">
        <f>'Phase cost, On-truck'!H44</f>
        <v>7437.3356493154297</v>
      </c>
      <c r="G48" s="47">
        <f t="shared" si="1"/>
        <v>0.85932768977442886</v>
      </c>
      <c r="H48" s="178">
        <v>0</v>
      </c>
      <c r="I48" s="178">
        <v>0</v>
      </c>
      <c r="J48" s="178">
        <v>0.56660990264338751</v>
      </c>
      <c r="K48" s="178">
        <v>0</v>
      </c>
      <c r="L48" s="178">
        <v>0.20524475199035619</v>
      </c>
      <c r="M48" s="178">
        <v>0.22814534536625664</v>
      </c>
      <c r="N48" s="178">
        <v>0</v>
      </c>
      <c r="O48" s="178">
        <v>0</v>
      </c>
      <c r="P48" s="57">
        <f t="shared" si="2"/>
        <v>1202.9533644070079</v>
      </c>
    </row>
    <row r="49" spans="1:16" x14ac:dyDescent="0.25">
      <c r="A49" s="18">
        <f>'Phase cost, On-truck'!A45</f>
        <v>36</v>
      </c>
      <c r="B49" s="18" t="str">
        <f>'Phase cost, On-truck'!B45</f>
        <v>Little Paw Creek</v>
      </c>
      <c r="C49" s="20" t="s">
        <v>171</v>
      </c>
      <c r="D49" s="83">
        <f>'Phase cost, On-truck'!D45</f>
        <v>15889.052017519223</v>
      </c>
      <c r="E49" s="83">
        <f>'Phase cost, On-truck'!G45</f>
        <v>3270.3447959230316</v>
      </c>
      <c r="F49" s="83">
        <f>'Phase cost, On-truck'!H45</f>
        <v>12618.7072215962</v>
      </c>
      <c r="G49" s="47">
        <f t="shared" si="1"/>
        <v>0.79417621691230222</v>
      </c>
      <c r="H49" s="178">
        <v>0</v>
      </c>
      <c r="I49" s="178">
        <v>0</v>
      </c>
      <c r="J49" s="178">
        <v>0.81912545603165043</v>
      </c>
      <c r="K49" s="178">
        <v>0</v>
      </c>
      <c r="L49" s="178">
        <v>1.3056460985248898E-3</v>
      </c>
      <c r="M49" s="178">
        <v>0.17956889786982502</v>
      </c>
      <c r="N49" s="178">
        <v>0</v>
      </c>
      <c r="O49" s="178">
        <v>0</v>
      </c>
      <c r="P49" s="57">
        <f t="shared" si="2"/>
        <v>1002.7740666085465</v>
      </c>
    </row>
    <row r="50" spans="1:16" x14ac:dyDescent="0.25">
      <c r="A50" s="18">
        <f>'Phase cost, On-truck'!A46</f>
        <v>37</v>
      </c>
      <c r="B50" s="18" t="str">
        <f>'Phase cost, On-truck'!B46</f>
        <v>Axnegrelga Creek</v>
      </c>
      <c r="C50" s="20" t="s">
        <v>171</v>
      </c>
      <c r="D50" s="83">
        <f>'Phase cost, On-truck'!D46</f>
        <v>15423.962868644559</v>
      </c>
      <c r="E50" s="83">
        <f>'Phase cost, On-truck'!G46</f>
        <v>4978.9123976372111</v>
      </c>
      <c r="F50" s="83">
        <f>'Phase cost, On-truck'!H46</f>
        <v>10445.05047100738</v>
      </c>
      <c r="G50" s="47">
        <f t="shared" si="1"/>
        <v>0.67719629254561864</v>
      </c>
      <c r="H50" s="178">
        <v>0</v>
      </c>
      <c r="I50" s="178">
        <v>0</v>
      </c>
      <c r="J50" s="178">
        <v>0.98164693505119149</v>
      </c>
      <c r="K50" s="178">
        <v>0</v>
      </c>
      <c r="L50" s="178">
        <v>0</v>
      </c>
      <c r="M50" s="178">
        <v>1.8353064606591356E-2</v>
      </c>
      <c r="N50" s="178">
        <v>2.0036541336929213E-10</v>
      </c>
      <c r="O50" s="178">
        <v>1.41852041195511E-10</v>
      </c>
      <c r="P50" s="57">
        <f t="shared" si="2"/>
        <v>896.07384655346493</v>
      </c>
    </row>
    <row r="51" spans="1:16" x14ac:dyDescent="0.25">
      <c r="A51" s="18">
        <f>'Phase cost, On-truck'!A47</f>
        <v>38</v>
      </c>
      <c r="B51" s="18" t="str">
        <f>'Phase cost, On-truck'!B47</f>
        <v>Sideslip Lake</v>
      </c>
      <c r="C51" s="20" t="s">
        <v>171</v>
      </c>
      <c r="D51" s="83">
        <f>'Phase cost, On-truck'!D47</f>
        <v>4714.2543472330499</v>
      </c>
      <c r="E51" s="83">
        <f>'Phase cost, On-truck'!G47</f>
        <v>1420.0074085737992</v>
      </c>
      <c r="F51" s="83">
        <f>'Phase cost, On-truck'!H47</f>
        <v>3294.246938659252</v>
      </c>
      <c r="G51" s="47">
        <f t="shared" si="1"/>
        <v>0.69878430309827333</v>
      </c>
      <c r="H51" s="178">
        <v>0</v>
      </c>
      <c r="I51" s="178">
        <v>0</v>
      </c>
      <c r="J51" s="178">
        <v>1</v>
      </c>
      <c r="K51" s="178">
        <v>0</v>
      </c>
      <c r="L51" s="178">
        <v>0</v>
      </c>
      <c r="M51" s="178">
        <v>0</v>
      </c>
      <c r="N51" s="178">
        <v>0</v>
      </c>
      <c r="O51" s="178">
        <v>0</v>
      </c>
      <c r="P51" s="57">
        <f t="shared" si="2"/>
        <v>869.85953342885273</v>
      </c>
    </row>
    <row r="52" spans="1:16" x14ac:dyDescent="0.25">
      <c r="A52" s="18">
        <f>'Phase cost, On-truck'!A48</f>
        <v>39</v>
      </c>
      <c r="B52" s="18" t="str">
        <f>'Phase cost, On-truck'!B48</f>
        <v>Harper</v>
      </c>
      <c r="C52" s="20" t="s">
        <v>171</v>
      </c>
      <c r="D52" s="83">
        <f>'Phase cost, On-truck'!D48</f>
        <v>9038.2785331453779</v>
      </c>
      <c r="E52" s="83">
        <f>'Phase cost, On-truck'!G48</f>
        <v>1863.5368309805922</v>
      </c>
      <c r="F52" s="83">
        <f>'Phase cost, On-truck'!H48</f>
        <v>7174.7417021647861</v>
      </c>
      <c r="G52" s="47">
        <f t="shared" si="1"/>
        <v>0.79381728233461857</v>
      </c>
      <c r="H52" s="178">
        <v>0</v>
      </c>
      <c r="I52" s="178">
        <v>0</v>
      </c>
      <c r="J52" s="178">
        <v>0.86988666459155106</v>
      </c>
      <c r="K52" s="178">
        <v>0</v>
      </c>
      <c r="L52" s="178">
        <v>0</v>
      </c>
      <c r="M52" s="178">
        <v>0.13011333540844863</v>
      </c>
      <c r="N52" s="178">
        <v>0</v>
      </c>
      <c r="O52" s="178">
        <v>0</v>
      </c>
      <c r="P52" s="57">
        <f t="shared" si="2"/>
        <v>955.50434815390543</v>
      </c>
    </row>
    <row r="53" spans="1:16" x14ac:dyDescent="0.25">
      <c r="A53" s="18">
        <f>'Phase cost, On-truck'!A49</f>
        <v>40</v>
      </c>
      <c r="B53" s="18" t="str">
        <f>'Phase cost, On-truck'!B49</f>
        <v>Kinskuch River Lower</v>
      </c>
      <c r="C53" s="20" t="s">
        <v>171</v>
      </c>
      <c r="D53" s="83">
        <f>'Phase cost, On-truck'!D49</f>
        <v>5003.2008877697635</v>
      </c>
      <c r="E53" s="83">
        <f>'Phase cost, On-truck'!G49</f>
        <v>858.71837797884893</v>
      </c>
      <c r="F53" s="83">
        <f>'Phase cost, On-truck'!H49</f>
        <v>4144.4825097909124</v>
      </c>
      <c r="G53" s="47">
        <f t="shared" si="1"/>
        <v>0.82836620051016274</v>
      </c>
      <c r="H53" s="178">
        <v>0</v>
      </c>
      <c r="I53" s="178">
        <v>0.17319120133270155</v>
      </c>
      <c r="J53" s="178">
        <v>0.79632953340944457</v>
      </c>
      <c r="K53" s="178">
        <v>0</v>
      </c>
      <c r="L53" s="178">
        <v>0</v>
      </c>
      <c r="M53" s="178">
        <v>3.047926525785347E-2</v>
      </c>
      <c r="N53" s="178">
        <v>0</v>
      </c>
      <c r="O53" s="178">
        <v>0</v>
      </c>
      <c r="P53" s="57">
        <f t="shared" si="2"/>
        <v>818.6322743553377</v>
      </c>
    </row>
    <row r="54" spans="1:16" x14ac:dyDescent="0.25">
      <c r="A54" s="18">
        <f>'Phase cost, On-truck'!A50</f>
        <v>41</v>
      </c>
      <c r="B54" s="18" t="str">
        <f>'Phase cost, On-truck'!B50</f>
        <v>Tchitin River</v>
      </c>
      <c r="C54" s="20" t="s">
        <v>171</v>
      </c>
      <c r="D54" s="83">
        <f>'Phase cost, On-truck'!D50</f>
        <v>6536.0075254845824</v>
      </c>
      <c r="E54" s="83">
        <f>'Phase cost, On-truck'!G50</f>
        <v>1461.551025785782</v>
      </c>
      <c r="F54" s="83">
        <f>'Phase cost, On-truck'!H50</f>
        <v>5074.4564996987992</v>
      </c>
      <c r="G54" s="47">
        <f t="shared" si="1"/>
        <v>0.77638473944727848</v>
      </c>
      <c r="H54" s="178">
        <v>0</v>
      </c>
      <c r="I54" s="178">
        <v>0.49177534251046245</v>
      </c>
      <c r="J54" s="178">
        <v>0.43614263478201754</v>
      </c>
      <c r="K54" s="178">
        <v>5.8036624228928874E-6</v>
      </c>
      <c r="L54" s="178">
        <v>0</v>
      </c>
      <c r="M54" s="178">
        <v>7.2076219045096424E-2</v>
      </c>
      <c r="N54" s="178">
        <v>0</v>
      </c>
      <c r="O54" s="178">
        <v>0</v>
      </c>
      <c r="P54" s="57">
        <f t="shared" si="2"/>
        <v>820.37077338643167</v>
      </c>
    </row>
    <row r="55" spans="1:16" x14ac:dyDescent="0.25">
      <c r="A55" s="18">
        <f>'Phase cost, On-truck'!A51</f>
        <v>42</v>
      </c>
      <c r="B55" s="18" t="str">
        <f>'Phase cost, On-truck'!B51</f>
        <v>Kshadin Creek</v>
      </c>
      <c r="C55" s="20" t="s">
        <v>171</v>
      </c>
      <c r="D55" s="83">
        <f>'Phase cost, On-truck'!D51</f>
        <v>3747.5839839252926</v>
      </c>
      <c r="E55" s="83">
        <f>'Phase cost, On-truck'!G51</f>
        <v>1186.6860602963577</v>
      </c>
      <c r="F55" s="83">
        <f>'Phase cost, On-truck'!H51</f>
        <v>2560.8979236289356</v>
      </c>
      <c r="G55" s="47">
        <f t="shared" si="1"/>
        <v>0.68334637318697289</v>
      </c>
      <c r="H55" s="178">
        <v>0</v>
      </c>
      <c r="I55" s="178">
        <v>0.99792811712876828</v>
      </c>
      <c r="J55" s="178">
        <v>0</v>
      </c>
      <c r="K55" s="178">
        <v>1.1260456623589636E-6</v>
      </c>
      <c r="L55" s="178">
        <v>0</v>
      </c>
      <c r="M55" s="178">
        <v>2.0707568255695329E-3</v>
      </c>
      <c r="N55" s="178">
        <v>0</v>
      </c>
      <c r="O55" s="178">
        <v>0</v>
      </c>
      <c r="P55" s="57">
        <f t="shared" si="2"/>
        <v>691.62211125671229</v>
      </c>
    </row>
    <row r="56" spans="1:16" x14ac:dyDescent="0.25">
      <c r="A56" s="18">
        <f>'Phase cost, On-truck'!A52</f>
        <v>43</v>
      </c>
      <c r="B56" s="18" t="str">
        <f>'Phase cost, On-truck'!B52</f>
        <v>Kiteen River Lower</v>
      </c>
      <c r="C56" s="20" t="s">
        <v>172</v>
      </c>
      <c r="D56" s="83">
        <f>'Phase cost, On-truck'!D52</f>
        <v>5620.2679914968921</v>
      </c>
      <c r="E56" s="83">
        <f>'Phase cost, On-truck'!G52</f>
        <v>1375.7437900895002</v>
      </c>
      <c r="F56" s="83">
        <f>'Phase cost, On-truck'!H52</f>
        <v>4244.524201407391</v>
      </c>
      <c r="G56" s="47">
        <f t="shared" si="1"/>
        <v>0.75521740383716329</v>
      </c>
      <c r="H56" s="178">
        <v>0</v>
      </c>
      <c r="I56" s="178">
        <v>0.42422449630708403</v>
      </c>
      <c r="J56" s="178">
        <v>0</v>
      </c>
      <c r="K56" s="178">
        <v>0.35400764555947678</v>
      </c>
      <c r="L56" s="178">
        <v>0</v>
      </c>
      <c r="M56" s="178">
        <v>0.22176785813343758</v>
      </c>
      <c r="N56" s="178">
        <v>0</v>
      </c>
      <c r="O56" s="178">
        <v>0</v>
      </c>
      <c r="P56" s="57">
        <f t="shared" si="2"/>
        <v>874.62022284271529</v>
      </c>
    </row>
    <row r="57" spans="1:16" x14ac:dyDescent="0.25">
      <c r="A57" s="18">
        <f>'Phase cost, On-truck'!A53</f>
        <v>44</v>
      </c>
      <c r="B57" s="18" t="str">
        <f>'Phase cost, On-truck'!B53</f>
        <v>Kiteen River Upper</v>
      </c>
      <c r="C57" s="20" t="s">
        <v>172</v>
      </c>
      <c r="D57" s="83">
        <f>'Phase cost, On-truck'!D53</f>
        <v>8595.8997208849742</v>
      </c>
      <c r="E57" s="83">
        <f>'Phase cost, On-truck'!G53</f>
        <v>807.51836658734248</v>
      </c>
      <c r="F57" s="83">
        <f>'Phase cost, On-truck'!H53</f>
        <v>7788.3813542976568</v>
      </c>
      <c r="G57" s="47">
        <f t="shared" si="1"/>
        <v>0.90605772603124546</v>
      </c>
      <c r="H57" s="178">
        <v>0</v>
      </c>
      <c r="I57" s="178">
        <v>0.54114122208132243</v>
      </c>
      <c r="J57" s="178">
        <v>0</v>
      </c>
      <c r="K57" s="178">
        <v>3.6003202173906915E-2</v>
      </c>
      <c r="L57" s="178">
        <v>0</v>
      </c>
      <c r="M57" s="178">
        <v>0.42232676121386553</v>
      </c>
      <c r="N57" s="178">
        <v>0</v>
      </c>
      <c r="O57" s="178">
        <v>5.2881453090845474E-4</v>
      </c>
      <c r="P57" s="57">
        <f t="shared" si="2"/>
        <v>1065.0252959007648</v>
      </c>
    </row>
    <row r="58" spans="1:16" x14ac:dyDescent="0.25">
      <c r="A58" s="18">
        <f>'Phase cost, On-truck'!A54</f>
        <v>45</v>
      </c>
      <c r="B58" s="18" t="str">
        <f>'Phase cost, On-truck'!B54</f>
        <v>Cedar River Upper</v>
      </c>
      <c r="C58" s="20" t="s">
        <v>172</v>
      </c>
      <c r="D58" s="83">
        <f>'Phase cost, On-truck'!D54</f>
        <v>4909.8900189503893</v>
      </c>
      <c r="E58" s="83">
        <f>'Phase cost, On-truck'!G54</f>
        <v>2477.7528049968232</v>
      </c>
      <c r="F58" s="83">
        <f>'Phase cost, On-truck'!H54</f>
        <v>2432.137213953577</v>
      </c>
      <c r="G58" s="47">
        <f t="shared" si="1"/>
        <v>0.49535472374460776</v>
      </c>
      <c r="H58" s="178">
        <v>0.28479830753167101</v>
      </c>
      <c r="I58" s="178">
        <v>0.68693043639762574</v>
      </c>
      <c r="J58" s="178">
        <v>0</v>
      </c>
      <c r="K58" s="178">
        <v>0</v>
      </c>
      <c r="L58" s="178">
        <v>0</v>
      </c>
      <c r="M58" s="178">
        <v>2.827125607070519E-2</v>
      </c>
      <c r="N58" s="178">
        <v>0</v>
      </c>
      <c r="O58" s="178">
        <v>0</v>
      </c>
      <c r="P58" s="57">
        <f t="shared" si="2"/>
        <v>685.23523096712108</v>
      </c>
    </row>
    <row r="59" spans="1:16" x14ac:dyDescent="0.25">
      <c r="A59" s="18">
        <f>'Phase cost, On-truck'!A55</f>
        <v>46</v>
      </c>
      <c r="B59" s="18" t="str">
        <f>'Phase cost, On-truck'!B55</f>
        <v>Lava Lake</v>
      </c>
      <c r="C59" s="20" t="s">
        <v>172</v>
      </c>
      <c r="D59" s="83">
        <f>'Phase cost, On-truck'!D55</f>
        <v>10547.742660580951</v>
      </c>
      <c r="E59" s="83">
        <f>'Phase cost, On-truck'!G55</f>
        <v>4232.1177892256255</v>
      </c>
      <c r="F59" s="83">
        <f>'Phase cost, On-truck'!H55</f>
        <v>6315.6248713553559</v>
      </c>
      <c r="G59" s="47">
        <f t="shared" si="1"/>
        <v>0.59876554392610704</v>
      </c>
      <c r="H59" s="178">
        <v>0</v>
      </c>
      <c r="I59" s="178">
        <v>0.33197615225919364</v>
      </c>
      <c r="J59" s="178">
        <v>0</v>
      </c>
      <c r="K59" s="178">
        <v>0.46317558443316342</v>
      </c>
      <c r="L59" s="178">
        <v>0</v>
      </c>
      <c r="M59" s="178">
        <v>0.19216638939248978</v>
      </c>
      <c r="N59" s="178">
        <v>0</v>
      </c>
      <c r="O59" s="178">
        <v>1.268187391515607E-2</v>
      </c>
      <c r="P59" s="57">
        <f t="shared" si="2"/>
        <v>900.61334280360813</v>
      </c>
    </row>
    <row r="60" spans="1:16" x14ac:dyDescent="0.25">
      <c r="A60" s="18">
        <f>'Phase cost, On-truck'!A56</f>
        <v>47</v>
      </c>
      <c r="B60" s="18" t="str">
        <f>'Phase cost, On-truck'!B56</f>
        <v>Dragon Lake</v>
      </c>
      <c r="C60" s="20" t="s">
        <v>171</v>
      </c>
      <c r="D60" s="83">
        <f>'Phase cost, On-truck'!D56</f>
        <v>14532.068428327308</v>
      </c>
      <c r="E60" s="83">
        <f>'Phase cost, On-truck'!G56</f>
        <v>4488.2410290090684</v>
      </c>
      <c r="F60" s="83">
        <f>'Phase cost, On-truck'!H56</f>
        <v>10043.827399318243</v>
      </c>
      <c r="G60" s="47">
        <f t="shared" si="1"/>
        <v>0.69114919523361495</v>
      </c>
      <c r="H60" s="178">
        <v>0</v>
      </c>
      <c r="I60" s="178">
        <v>0.12436149865576043</v>
      </c>
      <c r="J60" s="178">
        <v>0</v>
      </c>
      <c r="K60" s="178">
        <v>0.56967767836908734</v>
      </c>
      <c r="L60" s="178">
        <v>0</v>
      </c>
      <c r="M60" s="178">
        <v>0.22092965301873924</v>
      </c>
      <c r="N60" s="178">
        <v>0</v>
      </c>
      <c r="O60" s="178">
        <v>8.5031169956411287E-2</v>
      </c>
      <c r="P60" s="57">
        <f t="shared" si="2"/>
        <v>970.31118821248492</v>
      </c>
    </row>
    <row r="61" spans="1:16" x14ac:dyDescent="0.25">
      <c r="A61" s="18">
        <f>'Phase cost, On-truck'!A57</f>
        <v>48</v>
      </c>
      <c r="B61" s="18" t="str">
        <f>'Phase cost, On-truck'!B57</f>
        <v>Hoan Creek</v>
      </c>
      <c r="C61" s="20" t="s">
        <v>171</v>
      </c>
      <c r="D61" s="83">
        <f>'Phase cost, On-truck'!D57</f>
        <v>10925.334388092178</v>
      </c>
      <c r="E61" s="83">
        <f>'Phase cost, On-truck'!G57</f>
        <v>2394.2512106437707</v>
      </c>
      <c r="F61" s="83">
        <f>'Phase cost, On-truck'!H57</f>
        <v>8531.0831774484086</v>
      </c>
      <c r="G61" s="47">
        <f t="shared" si="1"/>
        <v>0.780853278664557</v>
      </c>
      <c r="H61" s="178">
        <v>0</v>
      </c>
      <c r="I61" s="178">
        <v>0.95715878366784157</v>
      </c>
      <c r="J61" s="178">
        <v>0</v>
      </c>
      <c r="K61" s="178">
        <v>1.0135034262621856E-5</v>
      </c>
      <c r="L61" s="178">
        <v>0</v>
      </c>
      <c r="M61" s="178">
        <v>4.2831081297895798E-2</v>
      </c>
      <c r="N61" s="178">
        <v>0</v>
      </c>
      <c r="O61" s="178">
        <v>0</v>
      </c>
      <c r="P61" s="57">
        <f t="shared" si="2"/>
        <v>708.09932197095975</v>
      </c>
    </row>
    <row r="62" spans="1:16" x14ac:dyDescent="0.25">
      <c r="A62" s="18">
        <f>'Phase cost, On-truck'!A58</f>
        <v>49</v>
      </c>
      <c r="B62" s="18" t="str">
        <f>'Phase cost, On-truck'!B58</f>
        <v>Ksga'maal</v>
      </c>
      <c r="C62" s="20" t="s">
        <v>171</v>
      </c>
      <c r="D62" s="83">
        <f>'Phase cost, On-truck'!D58</f>
        <v>7506.6227852991515</v>
      </c>
      <c r="E62" s="83">
        <f>'Phase cost, On-truck'!G58</f>
        <v>154.84794798163</v>
      </c>
      <c r="F62" s="83">
        <f>'Phase cost, On-truck'!H58</f>
        <v>7351.77483731752</v>
      </c>
      <c r="G62" s="47">
        <f t="shared" si="1"/>
        <v>0.97937182240129572</v>
      </c>
      <c r="H62" s="178">
        <v>0</v>
      </c>
      <c r="I62" s="178">
        <v>0.95414110862526424</v>
      </c>
      <c r="J62" s="178">
        <v>0</v>
      </c>
      <c r="K62" s="178">
        <v>0</v>
      </c>
      <c r="L62" s="178">
        <v>0</v>
      </c>
      <c r="M62" s="178">
        <v>4.5858891374735943E-2</v>
      </c>
      <c r="N62" s="178">
        <v>0</v>
      </c>
      <c r="O62" s="178">
        <v>0</v>
      </c>
      <c r="P62" s="57">
        <f t="shared" si="2"/>
        <v>647.83942196065038</v>
      </c>
    </row>
    <row r="63" spans="1:16" x14ac:dyDescent="0.25">
      <c r="A63" s="18">
        <f>'Phase cost, On-truck'!A59</f>
        <v>50</v>
      </c>
      <c r="B63" s="18" t="str">
        <f>'Phase cost, On-truck'!B59</f>
        <v>Anudol Creek</v>
      </c>
      <c r="C63" s="20" t="s">
        <v>171</v>
      </c>
      <c r="D63" s="83">
        <f>'Phase cost, On-truck'!D59</f>
        <v>5960.9820359672694</v>
      </c>
      <c r="E63" s="83">
        <f>'Phase cost, On-truck'!G59</f>
        <v>195.78440810871297</v>
      </c>
      <c r="F63" s="83">
        <f>'Phase cost, On-truck'!H59</f>
        <v>5765.1976278585571</v>
      </c>
      <c r="G63" s="47">
        <f t="shared" si="1"/>
        <v>0.96715567889193566</v>
      </c>
      <c r="H63" s="178">
        <v>0.50307318829899861</v>
      </c>
      <c r="I63" s="178">
        <v>0.24644885176714854</v>
      </c>
      <c r="J63" s="178">
        <v>0</v>
      </c>
      <c r="K63" s="178">
        <v>0</v>
      </c>
      <c r="L63" s="178">
        <v>0</v>
      </c>
      <c r="M63" s="178">
        <v>0.25047795969315073</v>
      </c>
      <c r="N63" s="178">
        <v>0</v>
      </c>
      <c r="O63" s="178">
        <v>2.4070165198927861E-10</v>
      </c>
      <c r="P63" s="57">
        <f t="shared" si="2"/>
        <v>724.36155602408053</v>
      </c>
    </row>
    <row r="64" spans="1:16" x14ac:dyDescent="0.25">
      <c r="A64" s="18">
        <f>'Phase cost, On-truck'!A60</f>
        <v>51</v>
      </c>
      <c r="B64" s="18" t="str">
        <f>'Phase cost, On-truck'!B60</f>
        <v>Kwinyarh Creek</v>
      </c>
      <c r="C64" s="20" t="s">
        <v>171</v>
      </c>
      <c r="D64" s="83">
        <f>'Phase cost, On-truck'!D60</f>
        <v>4459.5229046488521</v>
      </c>
      <c r="E64" s="83">
        <f>'Phase cost, On-truck'!G60</f>
        <v>641.88397984839992</v>
      </c>
      <c r="F64" s="83">
        <f>'Phase cost, On-truck'!H60</f>
        <v>3817.6389248004521</v>
      </c>
      <c r="G64" s="47">
        <f t="shared" si="1"/>
        <v>0.85606442806263761</v>
      </c>
      <c r="H64" s="178">
        <v>0.3472718896658028</v>
      </c>
      <c r="I64" s="178">
        <v>0.25531547422949197</v>
      </c>
      <c r="J64" s="178">
        <v>0</v>
      </c>
      <c r="K64" s="178">
        <v>0.2228157685878176</v>
      </c>
      <c r="L64" s="178">
        <v>0</v>
      </c>
      <c r="M64" s="178">
        <v>0.17459686751688835</v>
      </c>
      <c r="N64" s="178">
        <v>0</v>
      </c>
      <c r="O64" s="178">
        <v>0</v>
      </c>
      <c r="P64" s="57">
        <f t="shared" si="2"/>
        <v>700.20102400988526</v>
      </c>
    </row>
    <row r="65" spans="1:16" x14ac:dyDescent="0.25">
      <c r="A65" s="18">
        <f>'Phase cost, On-truck'!A61</f>
        <v>52</v>
      </c>
      <c r="B65" s="18" t="str">
        <f>'Phase cost, On-truck'!B61</f>
        <v>Vetter Creek</v>
      </c>
      <c r="C65" s="20" t="s">
        <v>172</v>
      </c>
      <c r="D65" s="83">
        <f>'Phase cost, On-truck'!D61</f>
        <v>2760.6276014176469</v>
      </c>
      <c r="E65" s="83">
        <f>'Phase cost, On-truck'!G61</f>
        <v>330.12175471517696</v>
      </c>
      <c r="F65" s="83">
        <f>'Phase cost, On-truck'!H61</f>
        <v>2430.5058467024683</v>
      </c>
      <c r="G65" s="47">
        <f t="shared" si="1"/>
        <v>0.88041786058153826</v>
      </c>
      <c r="H65" s="178">
        <v>0</v>
      </c>
      <c r="I65" s="178">
        <v>0.31759308241920514</v>
      </c>
      <c r="J65" s="178">
        <v>0</v>
      </c>
      <c r="K65" s="178">
        <v>0.33792649111779327</v>
      </c>
      <c r="L65" s="178">
        <v>0</v>
      </c>
      <c r="M65" s="178">
        <v>0.34448042646300003</v>
      </c>
      <c r="N65" s="178">
        <v>0</v>
      </c>
      <c r="O65" s="178">
        <v>0</v>
      </c>
      <c r="P65" s="57">
        <f t="shared" si="2"/>
        <v>958.82099036631291</v>
      </c>
    </row>
    <row r="66" spans="1:16" x14ac:dyDescent="0.25">
      <c r="A66" s="18">
        <f>'Phase cost, On-truck'!A62</f>
        <v>53</v>
      </c>
      <c r="B66" s="18" t="str">
        <f>'Phase cost, On-truck'!B62</f>
        <v>Alder Creek</v>
      </c>
      <c r="C66" s="20" t="s">
        <v>172</v>
      </c>
      <c r="D66" s="83">
        <f>'Phase cost, On-truck'!D62</f>
        <v>1249.3976129903581</v>
      </c>
      <c r="E66" s="83">
        <f>'Phase cost, On-truck'!G62</f>
        <v>147.92421884448092</v>
      </c>
      <c r="F66" s="83">
        <f>'Phase cost, On-truck'!H62</f>
        <v>1101.4733941458771</v>
      </c>
      <c r="G66" s="47">
        <f t="shared" si="1"/>
        <v>0.88160356854657884</v>
      </c>
      <c r="H66" s="178">
        <v>0</v>
      </c>
      <c r="I66" s="178">
        <v>0.535868099741315</v>
      </c>
      <c r="J66" s="178">
        <v>0</v>
      </c>
      <c r="K66" s="178">
        <v>0.38022935218222415</v>
      </c>
      <c r="L66" s="178">
        <v>0</v>
      </c>
      <c r="M66" s="178">
        <v>8.3902548076461594E-2</v>
      </c>
      <c r="N66" s="178">
        <v>0</v>
      </c>
      <c r="O66" s="178">
        <v>0</v>
      </c>
      <c r="P66" s="57">
        <f t="shared" si="2"/>
        <v>675.09937710343081</v>
      </c>
    </row>
    <row r="67" spans="1:16" x14ac:dyDescent="0.25">
      <c r="A67" s="18">
        <f>'Phase cost, On-truck'!A63</f>
        <v>54</v>
      </c>
      <c r="B67" s="18" t="str">
        <f>'Phase cost, On-truck'!B63</f>
        <v>Nelson Creek</v>
      </c>
      <c r="C67" s="20" t="s">
        <v>171</v>
      </c>
      <c r="D67" s="83">
        <f>'Phase cost, On-truck'!D63</f>
        <v>2398.0656106713027</v>
      </c>
      <c r="E67" s="83">
        <f>'Phase cost, On-truck'!G63</f>
        <v>499.01248992438002</v>
      </c>
      <c r="F67" s="83">
        <f>'Phase cost, On-truck'!H63</f>
        <v>1899.0531207469237</v>
      </c>
      <c r="G67" s="47">
        <f t="shared" si="1"/>
        <v>0.79191040991381056</v>
      </c>
      <c r="H67" s="178">
        <v>0</v>
      </c>
      <c r="I67" s="178">
        <v>0</v>
      </c>
      <c r="J67" s="178">
        <v>0</v>
      </c>
      <c r="K67" s="178">
        <v>0</v>
      </c>
      <c r="L67" s="178">
        <v>0.95704599468779694</v>
      </c>
      <c r="M67" s="178">
        <v>4.2954005312203357E-2</v>
      </c>
      <c r="N67" s="178">
        <v>0</v>
      </c>
      <c r="O67" s="178">
        <v>0</v>
      </c>
      <c r="P67" s="57">
        <f t="shared" si="2"/>
        <v>1774.010293050289</v>
      </c>
    </row>
    <row r="68" spans="1:16" x14ac:dyDescent="0.25">
      <c r="A68" s="18">
        <f>'Phase cost, On-truck'!A64</f>
        <v>55</v>
      </c>
      <c r="B68" s="18" t="str">
        <f>'Phase cost, On-truck'!B64</f>
        <v>Kitanweliks Creek</v>
      </c>
      <c r="C68" s="20" t="s">
        <v>171</v>
      </c>
      <c r="D68" s="83">
        <f>'Phase cost, On-truck'!D64</f>
        <v>5157.2035725806381</v>
      </c>
      <c r="E68" s="83">
        <f>'Phase cost, On-truck'!G64</f>
        <v>1861.7336275118171</v>
      </c>
      <c r="F68" s="83">
        <f>'Phase cost, On-truck'!H64</f>
        <v>3295.469945068819</v>
      </c>
      <c r="G68" s="47">
        <f t="shared" si="1"/>
        <v>0.63900326963819709</v>
      </c>
      <c r="H68" s="178">
        <v>0</v>
      </c>
      <c r="I68" s="178">
        <v>0</v>
      </c>
      <c r="J68" s="178">
        <v>1</v>
      </c>
      <c r="K68" s="178">
        <v>0</v>
      </c>
      <c r="L68" s="178">
        <v>0</v>
      </c>
      <c r="M68" s="178">
        <v>0</v>
      </c>
      <c r="N68" s="178">
        <v>0</v>
      </c>
      <c r="O68" s="178">
        <v>0</v>
      </c>
      <c r="P68" s="57">
        <f t="shared" si="2"/>
        <v>892.4567640767616</v>
      </c>
    </row>
    <row r="69" spans="1:16" x14ac:dyDescent="0.25">
      <c r="A69" s="18">
        <f>'Phase cost, On-truck'!A65</f>
        <v>56</v>
      </c>
      <c r="B69" s="18" t="str">
        <f>'Phase cost, On-truck'!B65</f>
        <v>Kiteen River West</v>
      </c>
      <c r="C69" s="20" t="s">
        <v>171</v>
      </c>
      <c r="D69" s="83">
        <f>'Phase cost, On-truck'!D65</f>
        <v>2318.2799421168124</v>
      </c>
      <c r="E69" s="83">
        <f>'Phase cost, On-truck'!G65</f>
        <v>623.99303914223196</v>
      </c>
      <c r="F69" s="83">
        <f>'Phase cost, On-truck'!H65</f>
        <v>1694.2869029745814</v>
      </c>
      <c r="G69" s="47">
        <f t="shared" si="1"/>
        <v>0.73083792521947744</v>
      </c>
      <c r="H69" s="178">
        <v>0</v>
      </c>
      <c r="I69" s="178">
        <v>6.6531273575861499E-2</v>
      </c>
      <c r="J69" s="178">
        <v>0</v>
      </c>
      <c r="K69" s="178">
        <v>0.93346872642413836</v>
      </c>
      <c r="L69" s="178">
        <v>0</v>
      </c>
      <c r="M69" s="178">
        <v>0</v>
      </c>
      <c r="N69" s="178">
        <v>0</v>
      </c>
      <c r="O69" s="178">
        <v>0</v>
      </c>
      <c r="P69" s="57">
        <f t="shared" si="2"/>
        <v>557.51607057146464</v>
      </c>
    </row>
    <row r="70" spans="1:16" x14ac:dyDescent="0.25">
      <c r="A70" s="18">
        <f>'Phase cost, On-truck'!A66</f>
        <v>57</v>
      </c>
      <c r="B70" s="18" t="str">
        <f>'Phase cost, On-truck'!B66</f>
        <v>Grease Trail</v>
      </c>
      <c r="C70" s="20" t="s">
        <v>171</v>
      </c>
      <c r="D70" s="83">
        <f>'Phase cost, On-truck'!D66</f>
        <v>5979.2689244986004</v>
      </c>
      <c r="E70" s="83">
        <f>'Phase cost, On-truck'!G66</f>
        <v>2827.3187515588925</v>
      </c>
      <c r="F70" s="83">
        <f>'Phase cost, On-truck'!H66</f>
        <v>3151.9501729397084</v>
      </c>
      <c r="G70" s="47">
        <f t="shared" si="1"/>
        <v>0.52714641417537833</v>
      </c>
      <c r="H70" s="178">
        <v>0</v>
      </c>
      <c r="I70" s="178">
        <v>2.6704381458047603E-2</v>
      </c>
      <c r="J70" s="178">
        <v>0</v>
      </c>
      <c r="K70" s="178">
        <v>0.97329561854195201</v>
      </c>
      <c r="L70" s="178">
        <v>0</v>
      </c>
      <c r="M70" s="178">
        <v>0</v>
      </c>
      <c r="N70" s="178">
        <v>0</v>
      </c>
      <c r="O70" s="178">
        <v>0</v>
      </c>
      <c r="P70" s="57">
        <f t="shared" si="2"/>
        <v>602.09556718179783</v>
      </c>
    </row>
    <row r="71" spans="1:16" x14ac:dyDescent="0.25">
      <c r="A71" s="18">
        <f>'Phase cost, On-truck'!A67</f>
        <v>58</v>
      </c>
      <c r="B71" s="18" t="str">
        <f>'Phase cost, On-truck'!B67</f>
        <v>Cordella Creek</v>
      </c>
      <c r="C71" s="20" t="s">
        <v>172</v>
      </c>
      <c r="D71" s="83">
        <f>'Phase cost, On-truck'!D67</f>
        <v>2214.0888908033021</v>
      </c>
      <c r="E71" s="83">
        <f>'Phase cost, On-truck'!G67</f>
        <v>870.23432711309943</v>
      </c>
      <c r="F71" s="83">
        <f>'Phase cost, On-truck'!H67</f>
        <v>1343.8545636901958</v>
      </c>
      <c r="G71" s="47">
        <f t="shared" si="1"/>
        <v>0.60695601214214434</v>
      </c>
      <c r="H71" s="178">
        <v>0</v>
      </c>
      <c r="I71" s="178">
        <v>0</v>
      </c>
      <c r="J71" s="178">
        <v>0</v>
      </c>
      <c r="K71" s="178">
        <v>0</v>
      </c>
      <c r="L71" s="178">
        <v>0</v>
      </c>
      <c r="M71" s="178">
        <v>4.5773633665281588E-6</v>
      </c>
      <c r="N71" s="178">
        <v>0</v>
      </c>
      <c r="O71" s="178">
        <v>0.99999542263663355</v>
      </c>
      <c r="P71" s="57">
        <f t="shared" si="2"/>
        <v>1922.8108223361232</v>
      </c>
    </row>
    <row r="72" spans="1:16" x14ac:dyDescent="0.25">
      <c r="A72" s="18">
        <f>'Phase cost, On-truck'!A68</f>
        <v>59</v>
      </c>
      <c r="B72" s="18" t="str">
        <f>'Phase cost, On-truck'!B68</f>
        <v>Ksi Matin</v>
      </c>
      <c r="C72" s="20" t="s">
        <v>171</v>
      </c>
      <c r="D72" s="83">
        <f>'Phase cost, On-truck'!D68</f>
        <v>3675.6820084498772</v>
      </c>
      <c r="E72" s="83">
        <f>'Phase cost, On-truck'!G68</f>
        <v>1005.8460774244899</v>
      </c>
      <c r="F72" s="83">
        <f>'Phase cost, On-truck'!H68</f>
        <v>2669.8359310253845</v>
      </c>
      <c r="G72" s="47">
        <f t="shared" si="1"/>
        <v>0.72635117099025603</v>
      </c>
      <c r="H72" s="178">
        <v>0.403879409729059</v>
      </c>
      <c r="I72" s="178">
        <v>0.30061103589501748</v>
      </c>
      <c r="J72" s="178">
        <v>0</v>
      </c>
      <c r="K72" s="178">
        <v>0</v>
      </c>
      <c r="L72" s="178">
        <v>0</v>
      </c>
      <c r="M72" s="178">
        <v>0.29550955437592424</v>
      </c>
      <c r="N72" s="178">
        <v>0</v>
      </c>
      <c r="O72" s="178">
        <v>0</v>
      </c>
      <c r="P72" s="57">
        <f t="shared" si="2"/>
        <v>891.99102967659974</v>
      </c>
    </row>
    <row r="73" spans="1:16" x14ac:dyDescent="0.25">
      <c r="A73" s="18">
        <f>'Phase cost, On-truck'!A69</f>
        <v>60</v>
      </c>
      <c r="B73" s="18" t="str">
        <f>'Phase cost, On-truck'!B69</f>
        <v>May Creek</v>
      </c>
      <c r="C73" s="20" t="s">
        <v>172</v>
      </c>
      <c r="D73" s="83">
        <f>'Phase cost, On-truck'!D69</f>
        <v>1762.796055670022</v>
      </c>
      <c r="E73" s="83">
        <f>'Phase cost, On-truck'!G69</f>
        <v>691.41229808721891</v>
      </c>
      <c r="F73" s="83">
        <f>'Phase cost, On-truck'!H69</f>
        <v>1071.3837575828043</v>
      </c>
      <c r="G73" s="47">
        <f t="shared" si="1"/>
        <v>0.60777521831677883</v>
      </c>
      <c r="H73" s="178">
        <v>0.16317353025935719</v>
      </c>
      <c r="I73" s="178">
        <v>0.47426464057795081</v>
      </c>
      <c r="J73" s="178">
        <v>0</v>
      </c>
      <c r="K73" s="178">
        <v>0.21052380497674164</v>
      </c>
      <c r="L73" s="178">
        <v>0</v>
      </c>
      <c r="M73" s="178">
        <v>0.1520380241859508</v>
      </c>
      <c r="N73" s="178">
        <v>0</v>
      </c>
      <c r="O73" s="178">
        <v>0</v>
      </c>
      <c r="P73" s="57">
        <f t="shared" si="2"/>
        <v>814.73874884147892</v>
      </c>
    </row>
    <row r="74" spans="1:16" x14ac:dyDescent="0.25">
      <c r="A74" s="18">
        <f>'Phase cost, On-truck'!A70</f>
        <v>61</v>
      </c>
      <c r="B74" s="18" t="str">
        <f>'Phase cost, On-truck'!B70</f>
        <v>Cedar River Lower</v>
      </c>
      <c r="C74" s="20" t="s">
        <v>172</v>
      </c>
      <c r="D74" s="83">
        <f>'Phase cost, On-truck'!D70</f>
        <v>4315.1055865272292</v>
      </c>
      <c r="E74" s="83">
        <f>'Phase cost, On-truck'!G70</f>
        <v>2440.2950995075043</v>
      </c>
      <c r="F74" s="83">
        <f>'Phase cost, On-truck'!H70</f>
        <v>1874.8104870197246</v>
      </c>
      <c r="G74" s="47">
        <f t="shared" si="1"/>
        <v>0.43447615578013254</v>
      </c>
      <c r="H74" s="178">
        <v>0.41983514815070505</v>
      </c>
      <c r="I74" s="178">
        <v>0.56151448812431071</v>
      </c>
      <c r="J74" s="178">
        <v>0</v>
      </c>
      <c r="K74" s="178">
        <v>0</v>
      </c>
      <c r="L74" s="178">
        <v>0</v>
      </c>
      <c r="M74" s="178">
        <v>1.8650363724983372E-2</v>
      </c>
      <c r="N74" s="178">
        <v>0</v>
      </c>
      <c r="O74" s="178">
        <v>0</v>
      </c>
      <c r="P74" s="57">
        <f t="shared" si="2"/>
        <v>643.02770273490148</v>
      </c>
    </row>
    <row r="75" spans="1:16" x14ac:dyDescent="0.25">
      <c r="A75" s="18">
        <f>'Phase cost, On-truck'!A71</f>
        <v>62</v>
      </c>
      <c r="B75" s="18" t="str">
        <f>'Phase cost, On-truck'!B71</f>
        <v>Kitsumkalum River Upper</v>
      </c>
      <c r="C75" s="20" t="s">
        <v>172</v>
      </c>
      <c r="D75" s="83">
        <f>'Phase cost, On-truck'!D71</f>
        <v>3444.8235509080355</v>
      </c>
      <c r="E75" s="83">
        <f>'Phase cost, On-truck'!G71</f>
        <v>1445.1782297706045</v>
      </c>
      <c r="F75" s="83">
        <f>'Phase cost, On-truck'!H71</f>
        <v>1999.6453211374285</v>
      </c>
      <c r="G75" s="47">
        <f t="shared" si="1"/>
        <v>0.58047830072757534</v>
      </c>
      <c r="H75" s="178">
        <v>0.63364709380833428</v>
      </c>
      <c r="I75" s="178">
        <v>0.25009397273925865</v>
      </c>
      <c r="J75" s="178">
        <v>0</v>
      </c>
      <c r="K75" s="178">
        <v>0</v>
      </c>
      <c r="L75" s="178">
        <v>0</v>
      </c>
      <c r="M75" s="178">
        <v>0.11625893345240609</v>
      </c>
      <c r="N75" s="178">
        <v>0</v>
      </c>
      <c r="O75" s="178">
        <v>0</v>
      </c>
      <c r="P75" s="57">
        <f t="shared" si="2"/>
        <v>656.13990801149441</v>
      </c>
    </row>
    <row r="76" spans="1:16" x14ac:dyDescent="0.25">
      <c r="A76" s="18">
        <f>'Phase cost, On-truck'!A72</f>
        <v>63</v>
      </c>
      <c r="B76" s="18" t="str">
        <f>'Phase cost, On-truck'!B72</f>
        <v>Mayo Creek</v>
      </c>
      <c r="C76" s="20" t="s">
        <v>172</v>
      </c>
      <c r="D76" s="83">
        <f>'Phase cost, On-truck'!D72</f>
        <v>2566.0909106690915</v>
      </c>
      <c r="E76" s="83">
        <f>'Phase cost, On-truck'!G72</f>
        <v>1695.7432825875035</v>
      </c>
      <c r="F76" s="83">
        <f>'Phase cost, On-truck'!H72</f>
        <v>870.34762808158689</v>
      </c>
      <c r="G76" s="47">
        <f t="shared" si="1"/>
        <v>0.3391725618382902</v>
      </c>
      <c r="H76" s="178">
        <v>0.53049279769110746</v>
      </c>
      <c r="I76" s="178">
        <v>0.24665208451529511</v>
      </c>
      <c r="J76" s="178">
        <v>0</v>
      </c>
      <c r="K76" s="178">
        <v>0</v>
      </c>
      <c r="L76" s="178">
        <v>0</v>
      </c>
      <c r="M76" s="178">
        <v>0.22285511779359679</v>
      </c>
      <c r="N76" s="178">
        <v>0</v>
      </c>
      <c r="O76" s="178">
        <v>0</v>
      </c>
      <c r="P76" s="57">
        <f t="shared" si="2"/>
        <v>901.30991287467771</v>
      </c>
    </row>
    <row r="77" spans="1:16" x14ac:dyDescent="0.25">
      <c r="A77" s="18">
        <f>'Phase cost, On-truck'!A73</f>
        <v>64</v>
      </c>
      <c r="B77" s="18" t="str">
        <f>'Phase cost, On-truck'!B73</f>
        <v>Nelson River</v>
      </c>
      <c r="C77" s="20" t="s">
        <v>172</v>
      </c>
      <c r="D77" s="83">
        <f>'Phase cost, On-truck'!D73</f>
        <v>6662.4940067448733</v>
      </c>
      <c r="E77" s="83">
        <f>'Phase cost, On-truck'!G73</f>
        <v>5131.7741792534143</v>
      </c>
      <c r="F77" s="83">
        <f>'Phase cost, On-truck'!H73</f>
        <v>1530.7198274914554</v>
      </c>
      <c r="G77" s="47">
        <f t="shared" si="1"/>
        <v>0.22975177552757403</v>
      </c>
      <c r="H77" s="178">
        <v>0.67774299106059799</v>
      </c>
      <c r="I77" s="178">
        <v>0.26684231476590725</v>
      </c>
      <c r="J77" s="178">
        <v>0</v>
      </c>
      <c r="K77" s="178">
        <v>0</v>
      </c>
      <c r="L77" s="178">
        <v>0</v>
      </c>
      <c r="M77" s="178">
        <v>5.5414694173495704E-2</v>
      </c>
      <c r="N77" s="178">
        <v>0</v>
      </c>
      <c r="O77" s="178">
        <v>0</v>
      </c>
      <c r="P77" s="57">
        <f t="shared" si="2"/>
        <v>649.93193912203742</v>
      </c>
    </row>
    <row r="78" spans="1:16" x14ac:dyDescent="0.25">
      <c r="A78" s="18">
        <f>'Phase cost, On-truck'!A74</f>
        <v>65</v>
      </c>
      <c r="B78" s="18" t="str">
        <f>'Phase cost, On-truck'!B74</f>
        <v>Erlandsen Creek</v>
      </c>
      <c r="C78" s="20" t="s">
        <v>172</v>
      </c>
      <c r="D78" s="83">
        <f>'Phase cost, On-truck'!D74</f>
        <v>2700.2046862782563</v>
      </c>
      <c r="E78" s="83">
        <f>'Phase cost, On-truck'!G74</f>
        <v>1975.4528133936528</v>
      </c>
      <c r="F78" s="83">
        <f>'Phase cost, On-truck'!H74</f>
        <v>724.75187288460643</v>
      </c>
      <c r="G78" s="47">
        <f t="shared" si="1"/>
        <v>0.26840627177917603</v>
      </c>
      <c r="H78" s="178">
        <v>0.76403203831182909</v>
      </c>
      <c r="I78" s="178">
        <v>0.22150985378410676</v>
      </c>
      <c r="J78" s="178">
        <v>0</v>
      </c>
      <c r="K78" s="178">
        <v>0</v>
      </c>
      <c r="L78" s="178">
        <v>0</v>
      </c>
      <c r="M78" s="178">
        <v>1.4458107904065482E-2</v>
      </c>
      <c r="N78" s="178">
        <v>0</v>
      </c>
      <c r="O78" s="178">
        <v>0</v>
      </c>
      <c r="P78" s="57">
        <f t="shared" si="2"/>
        <v>552.89258067187279</v>
      </c>
    </row>
    <row r="79" spans="1:16" x14ac:dyDescent="0.25">
      <c r="A79" s="18">
        <f>'Phase cost, On-truck'!A75</f>
        <v>66</v>
      </c>
      <c r="B79" s="18" t="str">
        <f>'Phase cost, On-truck'!B75</f>
        <v>Little Cedar River</v>
      </c>
      <c r="C79" s="20" t="s">
        <v>172</v>
      </c>
      <c r="D79" s="83">
        <f>'Phase cost, On-truck'!D75</f>
        <v>2722.4120052307749</v>
      </c>
      <c r="E79" s="83">
        <f>'Phase cost, On-truck'!G75</f>
        <v>2345.0202177379742</v>
      </c>
      <c r="F79" s="83">
        <f>'Phase cost, On-truck'!H75</f>
        <v>377.39178749280103</v>
      </c>
      <c r="G79" s="47">
        <f t="shared" ref="G79:G142" si="3">F79/D79</f>
        <v>0.13862405351125759</v>
      </c>
      <c r="H79" s="178">
        <v>0.61211837670834124</v>
      </c>
      <c r="I79" s="178">
        <v>0.29515718328709345</v>
      </c>
      <c r="J79" s="178">
        <v>0</v>
      </c>
      <c r="K79" s="178">
        <v>0</v>
      </c>
      <c r="L79" s="178">
        <v>0</v>
      </c>
      <c r="M79" s="178">
        <v>9.2724440004564646E-2</v>
      </c>
      <c r="N79" s="178">
        <v>0</v>
      </c>
      <c r="O79" s="178">
        <v>0</v>
      </c>
      <c r="P79" s="57">
        <f t="shared" ref="P79:P142" si="4">H79*($G79*H$12+(1-$G79)*H$13)+I79*($G79*I$12+(1-$G79)*I$13)+J79*($G79*J$12+(1-$G79)*J$13)+K79*($G79*K$12+(1-$G79)*K$13)+L79*($G79*L$12+(1-$G79)*L$13)+M79*($G79*M$12+(1-$G79)*M$13)+N79*($G79*N$12+(1-$G79)*N$13)+O79*($G79*O$12+(1-$G79)*O$13)</f>
        <v>750.27925601459731</v>
      </c>
    </row>
    <row r="80" spans="1:16" x14ac:dyDescent="0.25">
      <c r="A80" s="18">
        <f>'Phase cost, On-truck'!A76</f>
        <v>67</v>
      </c>
      <c r="B80" s="18" t="str">
        <f>'Phase cost, On-truck'!B76</f>
        <v>Clear Creek</v>
      </c>
      <c r="C80" s="20" t="s">
        <v>172</v>
      </c>
      <c r="D80" s="83">
        <f>'Phase cost, On-truck'!D76</f>
        <v>3730.387863175346</v>
      </c>
      <c r="E80" s="83">
        <f>'Phase cost, On-truck'!G76</f>
        <v>2411.1286836724848</v>
      </c>
      <c r="F80" s="83">
        <f>'Phase cost, On-truck'!H76</f>
        <v>1319.2591795028552</v>
      </c>
      <c r="G80" s="47">
        <f t="shared" si="3"/>
        <v>0.35365201364875976</v>
      </c>
      <c r="H80" s="178">
        <v>0.72229055372449447</v>
      </c>
      <c r="I80" s="178">
        <v>0.24163112459127517</v>
      </c>
      <c r="J80" s="178">
        <v>0</v>
      </c>
      <c r="K80" s="178">
        <v>0</v>
      </c>
      <c r="L80" s="178">
        <v>0</v>
      </c>
      <c r="M80" s="178">
        <v>3.6078321684229232E-2</v>
      </c>
      <c r="N80" s="178">
        <v>0</v>
      </c>
      <c r="O80" s="178">
        <v>0</v>
      </c>
      <c r="P80" s="57">
        <f t="shared" si="4"/>
        <v>579.27641766239788</v>
      </c>
    </row>
    <row r="81" spans="1:16" x14ac:dyDescent="0.25">
      <c r="A81" s="18">
        <f>'Phase cost, On-truck'!A77</f>
        <v>68</v>
      </c>
      <c r="B81" s="18" t="str">
        <f>'Phase cost, On-truck'!B77</f>
        <v>Maroon Creek</v>
      </c>
      <c r="C81" s="20" t="s">
        <v>172</v>
      </c>
      <c r="D81" s="83">
        <f>'Phase cost, On-truck'!D77</f>
        <v>2576.2147436178311</v>
      </c>
      <c r="E81" s="83">
        <f>'Phase cost, On-truck'!G77</f>
        <v>1591.7327526903634</v>
      </c>
      <c r="F81" s="83">
        <f>'Phase cost, On-truck'!H77</f>
        <v>984.48199092746393</v>
      </c>
      <c r="G81" s="47">
        <f t="shared" si="3"/>
        <v>0.38214282926777127</v>
      </c>
      <c r="H81" s="178">
        <v>0.474276175215465</v>
      </c>
      <c r="I81" s="178">
        <v>0.45329166001060384</v>
      </c>
      <c r="J81" s="178">
        <v>0</v>
      </c>
      <c r="K81" s="178">
        <v>0</v>
      </c>
      <c r="L81" s="178">
        <v>0</v>
      </c>
      <c r="M81" s="178">
        <v>7.2432164773929802E-2</v>
      </c>
      <c r="N81" s="178">
        <v>0</v>
      </c>
      <c r="O81" s="178">
        <v>0</v>
      </c>
      <c r="P81" s="57">
        <f t="shared" si="4"/>
        <v>708.00681116299768</v>
      </c>
    </row>
    <row r="82" spans="1:16" x14ac:dyDescent="0.25">
      <c r="A82" s="18">
        <f>'Phase cost, On-truck'!A78</f>
        <v>69</v>
      </c>
      <c r="B82" s="18" t="str">
        <f>'Phase cost, On-truck'!B78</f>
        <v>Fiddler Creek</v>
      </c>
      <c r="C82" s="20" t="s">
        <v>172</v>
      </c>
      <c r="D82" s="83">
        <f>'Phase cost, On-truck'!D78</f>
        <v>4943.0993472312202</v>
      </c>
      <c r="E82" s="83">
        <f>'Phase cost, On-truck'!G78</f>
        <v>1045.168173199138</v>
      </c>
      <c r="F82" s="83">
        <f>'Phase cost, On-truck'!H78</f>
        <v>3897.9311740320809</v>
      </c>
      <c r="G82" s="47">
        <f t="shared" si="3"/>
        <v>0.78856015228895415</v>
      </c>
      <c r="H82" s="178">
        <v>9.632963580704304E-2</v>
      </c>
      <c r="I82" s="178">
        <v>0.43922846229644824</v>
      </c>
      <c r="J82" s="178">
        <v>0</v>
      </c>
      <c r="K82" s="178">
        <v>0.45450102683304139</v>
      </c>
      <c r="L82" s="178">
        <v>0</v>
      </c>
      <c r="M82" s="178">
        <v>9.9408750634676322E-3</v>
      </c>
      <c r="N82" s="178">
        <v>0</v>
      </c>
      <c r="O82" s="178">
        <v>0</v>
      </c>
      <c r="P82" s="57">
        <f t="shared" si="4"/>
        <v>584.65432542575411</v>
      </c>
    </row>
    <row r="83" spans="1:16" x14ac:dyDescent="0.25">
      <c r="A83" s="18">
        <f>'Phase cost, On-truck'!A79</f>
        <v>70</v>
      </c>
      <c r="B83" s="18" t="str">
        <f>'Phase cost, On-truck'!B79</f>
        <v>Little Oliver Creek</v>
      </c>
      <c r="C83" s="20" t="s">
        <v>172</v>
      </c>
      <c r="D83" s="83">
        <f>'Phase cost, On-truck'!D79</f>
        <v>1596.8863775512002</v>
      </c>
      <c r="E83" s="83">
        <f>'Phase cost, On-truck'!G79</f>
        <v>400.53613665266062</v>
      </c>
      <c r="F83" s="83">
        <f>'Phase cost, On-truck'!H79</f>
        <v>1196.3502408985391</v>
      </c>
      <c r="G83" s="47">
        <f t="shared" si="3"/>
        <v>0.74917680914350537</v>
      </c>
      <c r="H83" s="178">
        <v>0</v>
      </c>
      <c r="I83" s="178">
        <v>0.35419083582331756</v>
      </c>
      <c r="J83" s="178">
        <v>0</v>
      </c>
      <c r="K83" s="178">
        <v>0.64575375218651188</v>
      </c>
      <c r="L83" s="178">
        <v>0</v>
      </c>
      <c r="M83" s="178">
        <v>5.5411990170673802E-5</v>
      </c>
      <c r="N83" s="178">
        <v>0</v>
      </c>
      <c r="O83" s="178">
        <v>0</v>
      </c>
      <c r="P83" s="57">
        <f t="shared" si="4"/>
        <v>589.01475705071914</v>
      </c>
    </row>
    <row r="84" spans="1:16" x14ac:dyDescent="0.25">
      <c r="A84" s="18">
        <f>'Phase cost, On-truck'!A80</f>
        <v>71</v>
      </c>
      <c r="B84" s="18" t="str">
        <f>'Phase cost, On-truck'!B80</f>
        <v>Treasure Creek</v>
      </c>
      <c r="C84" s="20" t="s">
        <v>172</v>
      </c>
      <c r="D84" s="83">
        <f>'Phase cost, On-truck'!D80</f>
        <v>6988.2872292989496</v>
      </c>
      <c r="E84" s="83">
        <f>'Phase cost, On-truck'!G80</f>
        <v>1202.5727568194163</v>
      </c>
      <c r="F84" s="83">
        <f>'Phase cost, On-truck'!H80</f>
        <v>5785.7144724795262</v>
      </c>
      <c r="G84" s="47">
        <f t="shared" si="3"/>
        <v>0.82791595174028598</v>
      </c>
      <c r="H84" s="178">
        <v>0</v>
      </c>
      <c r="I84" s="178">
        <v>0.89277521552331829</v>
      </c>
      <c r="J84" s="178">
        <v>0</v>
      </c>
      <c r="K84" s="178">
        <v>0</v>
      </c>
      <c r="L84" s="178">
        <v>0</v>
      </c>
      <c r="M84" s="178">
        <v>0.10722478447668139</v>
      </c>
      <c r="N84" s="178">
        <v>0</v>
      </c>
      <c r="O84" s="178">
        <v>0</v>
      </c>
      <c r="P84" s="57">
        <f t="shared" si="4"/>
        <v>763.57723130296699</v>
      </c>
    </row>
    <row r="85" spans="1:16" x14ac:dyDescent="0.25">
      <c r="A85" s="18">
        <f>'Phase cost, On-truck'!A81</f>
        <v>72</v>
      </c>
      <c r="B85" s="18" t="str">
        <f>'Phase cost, On-truck'!B81</f>
        <v>Legate Creek</v>
      </c>
      <c r="C85" s="20" t="s">
        <v>172</v>
      </c>
      <c r="D85" s="83">
        <f>'Phase cost, On-truck'!D81</f>
        <v>2673.4882999667861</v>
      </c>
      <c r="E85" s="83">
        <f>'Phase cost, On-truck'!G81</f>
        <v>1186.0789073640492</v>
      </c>
      <c r="F85" s="83">
        <f>'Phase cost, On-truck'!H81</f>
        <v>1487.4093926027349</v>
      </c>
      <c r="G85" s="47">
        <f t="shared" si="3"/>
        <v>0.55635530277847622</v>
      </c>
      <c r="H85" s="178">
        <v>0.28448532710560492</v>
      </c>
      <c r="I85" s="178">
        <v>0.5281323081226118</v>
      </c>
      <c r="J85" s="178">
        <v>0</v>
      </c>
      <c r="K85" s="178">
        <v>0.17092217189088846</v>
      </c>
      <c r="L85" s="178">
        <v>0</v>
      </c>
      <c r="M85" s="178">
        <v>1.6460192880894543E-2</v>
      </c>
      <c r="N85" s="178">
        <v>0</v>
      </c>
      <c r="O85" s="178">
        <v>0</v>
      </c>
      <c r="P85" s="57">
        <f t="shared" si="4"/>
        <v>630.92150345005928</v>
      </c>
    </row>
    <row r="86" spans="1:16" x14ac:dyDescent="0.25">
      <c r="A86" s="18">
        <f>'Phase cost, On-truck'!A82</f>
        <v>73</v>
      </c>
      <c r="B86" s="18" t="str">
        <f>'Phase cost, On-truck'!B82</f>
        <v>Chimdemash Creek</v>
      </c>
      <c r="C86" s="20" t="s">
        <v>172</v>
      </c>
      <c r="D86" s="83">
        <f>'Phase cost, On-truck'!D82</f>
        <v>3042.7581798856309</v>
      </c>
      <c r="E86" s="83">
        <f>'Phase cost, On-truck'!G82</f>
        <v>1888.7997417364879</v>
      </c>
      <c r="F86" s="83">
        <f>'Phase cost, On-truck'!H82</f>
        <v>1153.9584381491431</v>
      </c>
      <c r="G86" s="47">
        <f t="shared" si="3"/>
        <v>0.37924750174938887</v>
      </c>
      <c r="H86" s="178">
        <v>0.52325810953248109</v>
      </c>
      <c r="I86" s="178">
        <v>0.43297000979609163</v>
      </c>
      <c r="J86" s="178">
        <v>0</v>
      </c>
      <c r="K86" s="178">
        <v>0</v>
      </c>
      <c r="L86" s="178">
        <v>0</v>
      </c>
      <c r="M86" s="178">
        <v>4.3771880671427114E-2</v>
      </c>
      <c r="N86" s="178">
        <v>0</v>
      </c>
      <c r="O86" s="178">
        <v>0</v>
      </c>
      <c r="P86" s="57">
        <f t="shared" si="4"/>
        <v>653.73214239995582</v>
      </c>
    </row>
    <row r="87" spans="1:16" x14ac:dyDescent="0.25">
      <c r="A87" s="18">
        <f>'Phase cost, On-truck'!A83</f>
        <v>74</v>
      </c>
      <c r="B87" s="18" t="str">
        <f>'Phase cost, On-truck'!B83</f>
        <v>Hardscrabble Creek</v>
      </c>
      <c r="C87" s="20" t="s">
        <v>172</v>
      </c>
      <c r="D87" s="83">
        <f>'Phase cost, On-truck'!D83</f>
        <v>2677.2282220747065</v>
      </c>
      <c r="E87" s="83">
        <f>'Phase cost, On-truck'!G83</f>
        <v>918.97381081206208</v>
      </c>
      <c r="F87" s="83">
        <f>'Phase cost, On-truck'!H83</f>
        <v>1758.254411262644</v>
      </c>
      <c r="G87" s="47">
        <f t="shared" si="3"/>
        <v>0.65674431367681174</v>
      </c>
      <c r="H87" s="178">
        <v>0.58144439066583253</v>
      </c>
      <c r="I87" s="178">
        <v>0.38001759973211502</v>
      </c>
      <c r="J87" s="178">
        <v>0</v>
      </c>
      <c r="K87" s="178">
        <v>0</v>
      </c>
      <c r="L87" s="178">
        <v>0</v>
      </c>
      <c r="M87" s="178">
        <v>3.8538009602052635E-2</v>
      </c>
      <c r="N87" s="178">
        <v>0</v>
      </c>
      <c r="O87" s="178">
        <v>0</v>
      </c>
      <c r="P87" s="57">
        <f t="shared" si="4"/>
        <v>560.06062418057058</v>
      </c>
    </row>
    <row r="88" spans="1:16" x14ac:dyDescent="0.25">
      <c r="A88" s="18">
        <f>'Phase cost, On-truck'!A84</f>
        <v>75</v>
      </c>
      <c r="B88" s="18" t="str">
        <f>'Phase cost, On-truck'!B84</f>
        <v>Goat Creek</v>
      </c>
      <c r="C88" s="20" t="s">
        <v>172</v>
      </c>
      <c r="D88" s="83">
        <f>'Phase cost, On-truck'!D84</f>
        <v>1696.4993979268197</v>
      </c>
      <c r="E88" s="83">
        <f>'Phase cost, On-truck'!G84</f>
        <v>1094.0646078908321</v>
      </c>
      <c r="F88" s="83">
        <f>'Phase cost, On-truck'!H84</f>
        <v>602.43479003598725</v>
      </c>
      <c r="G88" s="47">
        <f t="shared" si="3"/>
        <v>0.35510462943410598</v>
      </c>
      <c r="H88" s="178">
        <v>0.5555383174111701</v>
      </c>
      <c r="I88" s="178">
        <v>0.41957653163216846</v>
      </c>
      <c r="J88" s="178">
        <v>0</v>
      </c>
      <c r="K88" s="178">
        <v>0</v>
      </c>
      <c r="L88" s="178">
        <v>0</v>
      </c>
      <c r="M88" s="178">
        <v>2.4885150956660645E-2</v>
      </c>
      <c r="N88" s="178">
        <v>0</v>
      </c>
      <c r="O88" s="178">
        <v>0</v>
      </c>
      <c r="P88" s="57">
        <f t="shared" si="4"/>
        <v>623.13730050451863</v>
      </c>
    </row>
    <row r="89" spans="1:16" x14ac:dyDescent="0.25">
      <c r="A89" s="18">
        <f>'Phase cost, On-truck'!A85</f>
        <v>76</v>
      </c>
      <c r="B89" s="18" t="str">
        <f>'Phase cost, On-truck'!B85</f>
        <v>Lean-to Creek</v>
      </c>
      <c r="C89" s="20" t="s">
        <v>172</v>
      </c>
      <c r="D89" s="83">
        <f>'Phase cost, On-truck'!D85</f>
        <v>5162.9469928004928</v>
      </c>
      <c r="E89" s="83">
        <f>'Phase cost, On-truck'!G85</f>
        <v>3695.0020163447889</v>
      </c>
      <c r="F89" s="83">
        <f>'Phase cost, On-truck'!H85</f>
        <v>1467.9449764556932</v>
      </c>
      <c r="G89" s="47">
        <f t="shared" si="3"/>
        <v>0.28432307720816796</v>
      </c>
      <c r="H89" s="178">
        <v>0.76672433724591094</v>
      </c>
      <c r="I89" s="178">
        <v>0.22031874267233528</v>
      </c>
      <c r="J89" s="178">
        <v>0</v>
      </c>
      <c r="K89" s="178">
        <v>0</v>
      </c>
      <c r="L89" s="178">
        <v>0</v>
      </c>
      <c r="M89" s="178">
        <v>1.2956920081751176E-2</v>
      </c>
      <c r="N89" s="178">
        <v>0</v>
      </c>
      <c r="O89" s="178">
        <v>0</v>
      </c>
      <c r="P89" s="57">
        <f t="shared" si="4"/>
        <v>546.63650729481662</v>
      </c>
    </row>
    <row r="90" spans="1:16" x14ac:dyDescent="0.25">
      <c r="A90" s="18">
        <f>'Phase cost, On-truck'!A86</f>
        <v>77</v>
      </c>
      <c r="B90" s="18" t="str">
        <f>'Phase cost, On-truck'!B86</f>
        <v>Kitselas Mountain</v>
      </c>
      <c r="C90" s="20" t="s">
        <v>172</v>
      </c>
      <c r="D90" s="83">
        <f>'Phase cost, On-truck'!D86</f>
        <v>2223.3679839193046</v>
      </c>
      <c r="E90" s="83">
        <f>'Phase cost, On-truck'!G86</f>
        <v>638.8836259016698</v>
      </c>
      <c r="F90" s="83">
        <f>'Phase cost, On-truck'!H86</f>
        <v>1584.4843580176378</v>
      </c>
      <c r="G90" s="47">
        <f t="shared" si="3"/>
        <v>0.71265052365490267</v>
      </c>
      <c r="H90" s="178">
        <v>0.85901357413730794</v>
      </c>
      <c r="I90" s="178">
        <v>0.1409864258626928</v>
      </c>
      <c r="J90" s="178">
        <v>0</v>
      </c>
      <c r="K90" s="178">
        <v>0</v>
      </c>
      <c r="L90" s="178">
        <v>0</v>
      </c>
      <c r="M90" s="178">
        <v>0</v>
      </c>
      <c r="N90" s="178">
        <v>0</v>
      </c>
      <c r="O90" s="178">
        <v>0</v>
      </c>
      <c r="P90" s="57">
        <f t="shared" si="4"/>
        <v>417.19465984984254</v>
      </c>
    </row>
    <row r="91" spans="1:16" x14ac:dyDescent="0.25">
      <c r="A91" s="18">
        <f>'Phase cost, On-truck'!A87</f>
        <v>78</v>
      </c>
      <c r="B91" s="18" t="str">
        <f>'Phase cost, On-truck'!B87</f>
        <v>Kleanza Creek Lower</v>
      </c>
      <c r="C91" s="20" t="s">
        <v>172</v>
      </c>
      <c r="D91" s="83">
        <f>'Phase cost, On-truck'!D87</f>
        <v>4939.4862126853905</v>
      </c>
      <c r="E91" s="83">
        <f>'Phase cost, On-truck'!G87</f>
        <v>2850.7522740886566</v>
      </c>
      <c r="F91" s="83">
        <f>'Phase cost, On-truck'!H87</f>
        <v>2088.7339385967389</v>
      </c>
      <c r="G91" s="47">
        <f t="shared" si="3"/>
        <v>0.42286461560162597</v>
      </c>
      <c r="H91" s="178">
        <v>0.59224921814673359</v>
      </c>
      <c r="I91" s="178">
        <v>0.38502030296262885</v>
      </c>
      <c r="J91" s="178">
        <v>0</v>
      </c>
      <c r="K91" s="178">
        <v>0</v>
      </c>
      <c r="L91" s="178">
        <v>0</v>
      </c>
      <c r="M91" s="178">
        <v>2.2730478890638516E-2</v>
      </c>
      <c r="N91" s="178">
        <v>0</v>
      </c>
      <c r="O91" s="178">
        <v>0</v>
      </c>
      <c r="P91" s="57">
        <f t="shared" si="4"/>
        <v>591.69679586428151</v>
      </c>
    </row>
    <row r="92" spans="1:16" x14ac:dyDescent="0.25">
      <c r="A92" s="18">
        <f>'Phase cost, On-truck'!A88</f>
        <v>79</v>
      </c>
      <c r="B92" s="18" t="str">
        <f>'Phase cost, On-truck'!B88</f>
        <v>Kleanza Creek Upper</v>
      </c>
      <c r="C92" s="20" t="s">
        <v>172</v>
      </c>
      <c r="D92" s="83">
        <f>'Phase cost, On-truck'!D88</f>
        <v>3500.4017150006825</v>
      </c>
      <c r="E92" s="83">
        <f>'Phase cost, On-truck'!G88</f>
        <v>2110.3156045397991</v>
      </c>
      <c r="F92" s="83">
        <f>'Phase cost, On-truck'!H88</f>
        <v>1390.0861104608834</v>
      </c>
      <c r="G92" s="47">
        <f t="shared" si="3"/>
        <v>0.3971218801841469</v>
      </c>
      <c r="H92" s="178">
        <v>0.13029235979572817</v>
      </c>
      <c r="I92" s="178">
        <v>0.7704721807662791</v>
      </c>
      <c r="J92" s="178">
        <v>0</v>
      </c>
      <c r="K92" s="178">
        <v>0</v>
      </c>
      <c r="L92" s="178">
        <v>0</v>
      </c>
      <c r="M92" s="178">
        <v>9.9235459437992085E-2</v>
      </c>
      <c r="N92" s="178">
        <v>0</v>
      </c>
      <c r="O92" s="178">
        <v>0</v>
      </c>
      <c r="P92" s="57">
        <f t="shared" si="4"/>
        <v>859.09422715619371</v>
      </c>
    </row>
    <row r="93" spans="1:16" x14ac:dyDescent="0.25">
      <c r="A93" s="18">
        <f>'Phase cost, On-truck'!A89</f>
        <v>80</v>
      </c>
      <c r="B93" s="18" t="str">
        <f>'Phase cost, On-truck'!B89</f>
        <v>Zymoetz River Upper</v>
      </c>
      <c r="C93" s="20" t="s">
        <v>172</v>
      </c>
      <c r="D93" s="83">
        <f>'Phase cost, On-truck'!D89</f>
        <v>3762.2823913533553</v>
      </c>
      <c r="E93" s="83">
        <f>'Phase cost, On-truck'!G89</f>
        <v>1343.8932039906938</v>
      </c>
      <c r="F93" s="83">
        <f>'Phase cost, On-truck'!H89</f>
        <v>2418.3891873626594</v>
      </c>
      <c r="G93" s="47">
        <f t="shared" si="3"/>
        <v>0.64279842281927291</v>
      </c>
      <c r="H93" s="178">
        <v>0.51339093494577015</v>
      </c>
      <c r="I93" s="178">
        <v>0.41943212480624836</v>
      </c>
      <c r="J93" s="178">
        <v>0</v>
      </c>
      <c r="K93" s="178">
        <v>0</v>
      </c>
      <c r="L93" s="178">
        <v>0</v>
      </c>
      <c r="M93" s="178">
        <v>6.7176940247980918E-2</v>
      </c>
      <c r="N93" s="178">
        <v>0</v>
      </c>
      <c r="O93" s="178">
        <v>0</v>
      </c>
      <c r="P93" s="57">
        <f t="shared" si="4"/>
        <v>618.91342883099753</v>
      </c>
    </row>
    <row r="94" spans="1:16" x14ac:dyDescent="0.25">
      <c r="A94" s="18">
        <f>'Phase cost, On-truck'!A90</f>
        <v>81</v>
      </c>
      <c r="B94" s="18" t="str">
        <f>'Phase cost, On-truck'!B90</f>
        <v>Zymoetz River Lower</v>
      </c>
      <c r="C94" s="20" t="s">
        <v>172</v>
      </c>
      <c r="D94" s="83">
        <f>'Phase cost, On-truck'!D90</f>
        <v>5834.6391633492167</v>
      </c>
      <c r="E94" s="83">
        <f>'Phase cost, On-truck'!G90</f>
        <v>3514.4348743438768</v>
      </c>
      <c r="F94" s="83">
        <f>'Phase cost, On-truck'!H90</f>
        <v>2320.2042890053172</v>
      </c>
      <c r="G94" s="47">
        <f t="shared" si="3"/>
        <v>0.39766028781691903</v>
      </c>
      <c r="H94" s="178">
        <v>0.55372607254711548</v>
      </c>
      <c r="I94" s="178">
        <v>0.42264801987494771</v>
      </c>
      <c r="J94" s="178">
        <v>0</v>
      </c>
      <c r="K94" s="178">
        <v>0</v>
      </c>
      <c r="L94" s="178">
        <v>0</v>
      </c>
      <c r="M94" s="178">
        <v>2.3625907577933418E-2</v>
      </c>
      <c r="N94" s="178">
        <v>0</v>
      </c>
      <c r="O94" s="178">
        <v>0</v>
      </c>
      <c r="P94" s="57">
        <f t="shared" si="4"/>
        <v>612.09154502087051</v>
      </c>
    </row>
    <row r="95" spans="1:16" x14ac:dyDescent="0.25">
      <c r="A95" s="18">
        <f>'Phase cost, On-truck'!A91</f>
        <v>82</v>
      </c>
      <c r="B95" s="18" t="str">
        <f>'Phase cost, On-truck'!B91</f>
        <v>Clore River Lower</v>
      </c>
      <c r="C95" s="20" t="s">
        <v>172</v>
      </c>
      <c r="D95" s="83">
        <f>'Phase cost, On-truck'!D91</f>
        <v>6539.5618497070773</v>
      </c>
      <c r="E95" s="83">
        <f>'Phase cost, On-truck'!G91</f>
        <v>3640.2916113958518</v>
      </c>
      <c r="F95" s="83">
        <f>'Phase cost, On-truck'!H91</f>
        <v>2899.2702383112319</v>
      </c>
      <c r="G95" s="47">
        <f t="shared" si="3"/>
        <v>0.44334319407669448</v>
      </c>
      <c r="H95" s="178">
        <v>0.46419742757691818</v>
      </c>
      <c r="I95" s="178">
        <v>0.46714897229256824</v>
      </c>
      <c r="J95" s="178">
        <v>0</v>
      </c>
      <c r="K95" s="178">
        <v>0</v>
      </c>
      <c r="L95" s="178">
        <v>0</v>
      </c>
      <c r="M95" s="178">
        <v>6.8653600130514955E-2</v>
      </c>
      <c r="N95" s="178">
        <v>0</v>
      </c>
      <c r="O95" s="178">
        <v>0</v>
      </c>
      <c r="P95" s="57">
        <f t="shared" si="4"/>
        <v>690.03901087480585</v>
      </c>
    </row>
    <row r="96" spans="1:16" x14ac:dyDescent="0.25">
      <c r="A96" s="18">
        <f>'Phase cost, On-truck'!A92</f>
        <v>83</v>
      </c>
      <c r="B96" s="18" t="str">
        <f>'Phase cost, On-truck'!B92</f>
        <v>Kitnayakwa River</v>
      </c>
      <c r="C96" s="20" t="s">
        <v>172</v>
      </c>
      <c r="D96" s="83">
        <f>'Phase cost, On-truck'!D92</f>
        <v>4610.065315434791</v>
      </c>
      <c r="E96" s="83">
        <f>'Phase cost, On-truck'!G92</f>
        <v>1480.945579684914</v>
      </c>
      <c r="F96" s="83">
        <f>'Phase cost, On-truck'!H92</f>
        <v>3129.1197357498727</v>
      </c>
      <c r="G96" s="47">
        <f t="shared" si="3"/>
        <v>0.67875822177039036</v>
      </c>
      <c r="H96" s="178">
        <v>0.11153039123204112</v>
      </c>
      <c r="I96" s="178">
        <v>0.52470073682350338</v>
      </c>
      <c r="J96" s="178">
        <v>0</v>
      </c>
      <c r="K96" s="178">
        <v>0</v>
      </c>
      <c r="L96" s="178">
        <v>0</v>
      </c>
      <c r="M96" s="178">
        <v>0.36376887160600996</v>
      </c>
      <c r="N96" s="178">
        <v>0</v>
      </c>
      <c r="O96" s="178">
        <v>3.384445557281323E-10</v>
      </c>
      <c r="P96" s="57">
        <f t="shared" si="4"/>
        <v>1081.453636134255</v>
      </c>
    </row>
    <row r="97" spans="1:16" x14ac:dyDescent="0.25">
      <c r="A97" s="18">
        <f>'Phase cost, On-truck'!A93</f>
        <v>84</v>
      </c>
      <c r="B97" s="18" t="str">
        <f>'Phase cost, On-truck'!B93</f>
        <v>Nilah Creek</v>
      </c>
      <c r="C97" s="20" t="s">
        <v>172</v>
      </c>
      <c r="D97" s="83">
        <f>'Phase cost, On-truck'!D93</f>
        <v>1688.4541501492483</v>
      </c>
      <c r="E97" s="83">
        <f>'Phase cost, On-truck'!G93</f>
        <v>1047.3740572656525</v>
      </c>
      <c r="F97" s="83">
        <f>'Phase cost, On-truck'!H93</f>
        <v>641.08009288359619</v>
      </c>
      <c r="G97" s="47">
        <f t="shared" si="3"/>
        <v>0.37968463213936188</v>
      </c>
      <c r="H97" s="178">
        <v>0.41405466110230027</v>
      </c>
      <c r="I97" s="178">
        <v>0.51702172525417678</v>
      </c>
      <c r="J97" s="178">
        <v>0</v>
      </c>
      <c r="K97" s="178">
        <v>0</v>
      </c>
      <c r="L97" s="178">
        <v>0</v>
      </c>
      <c r="M97" s="178">
        <v>6.8923613643523118E-2</v>
      </c>
      <c r="N97" s="178">
        <v>0</v>
      </c>
      <c r="O97" s="178">
        <v>0</v>
      </c>
      <c r="P97" s="57">
        <f t="shared" si="4"/>
        <v>725.18322229682894</v>
      </c>
    </row>
    <row r="98" spans="1:16" x14ac:dyDescent="0.25">
      <c r="A98" s="18">
        <f>'Phase cost, On-truck'!A94</f>
        <v>85</v>
      </c>
      <c r="B98" s="18" t="str">
        <f>'Phase cost, On-truck'!B94</f>
        <v>Limonite Creek</v>
      </c>
      <c r="C98" s="20" t="s">
        <v>172</v>
      </c>
      <c r="D98" s="83">
        <f>'Phase cost, On-truck'!D94</f>
        <v>2225.9187262117061</v>
      </c>
      <c r="E98" s="83">
        <f>'Phase cost, On-truck'!G94</f>
        <v>842.87717073083934</v>
      </c>
      <c r="F98" s="83">
        <f>'Phase cost, On-truck'!H94</f>
        <v>1383.0415554808649</v>
      </c>
      <c r="G98" s="47">
        <f t="shared" si="3"/>
        <v>0.6213351544216823</v>
      </c>
      <c r="H98" s="178">
        <v>9.6409156325199794E-2</v>
      </c>
      <c r="I98" s="178">
        <v>0.8635928886489096</v>
      </c>
      <c r="J98" s="178">
        <v>0</v>
      </c>
      <c r="K98" s="178">
        <v>0</v>
      </c>
      <c r="L98" s="178">
        <v>0</v>
      </c>
      <c r="M98" s="178">
        <v>3.9997955025890243E-2</v>
      </c>
      <c r="N98" s="178">
        <v>0</v>
      </c>
      <c r="O98" s="178">
        <v>0</v>
      </c>
      <c r="P98" s="57">
        <f t="shared" si="4"/>
        <v>724.87466372885297</v>
      </c>
    </row>
    <row r="99" spans="1:16" x14ac:dyDescent="0.25">
      <c r="A99" s="18">
        <f>'Phase cost, On-truck'!A95</f>
        <v>86</v>
      </c>
      <c r="B99" s="18" t="str">
        <f>'Phase cost, On-truck'!B95</f>
        <v>Clore River Mid</v>
      </c>
      <c r="C99" s="20" t="s">
        <v>172</v>
      </c>
      <c r="D99" s="83">
        <f>'Phase cost, On-truck'!D95</f>
        <v>2883.8751573583513</v>
      </c>
      <c r="E99" s="83">
        <f>'Phase cost, On-truck'!G95</f>
        <v>1374.4447489527533</v>
      </c>
      <c r="F99" s="83">
        <f>'Phase cost, On-truck'!H95</f>
        <v>1509.4304084055971</v>
      </c>
      <c r="G99" s="47">
        <f t="shared" si="3"/>
        <v>0.52340351993192569</v>
      </c>
      <c r="H99" s="178">
        <v>0.25779880633445618</v>
      </c>
      <c r="I99" s="178">
        <v>0.56526289480958791</v>
      </c>
      <c r="J99" s="178">
        <v>0</v>
      </c>
      <c r="K99" s="178">
        <v>0</v>
      </c>
      <c r="L99" s="178">
        <v>0</v>
      </c>
      <c r="M99" s="178">
        <v>0.17693829885595619</v>
      </c>
      <c r="N99" s="178">
        <v>0</v>
      </c>
      <c r="O99" s="178">
        <v>0</v>
      </c>
      <c r="P99" s="57">
        <f t="shared" si="4"/>
        <v>872.08853137203187</v>
      </c>
    </row>
    <row r="100" spans="1:16" x14ac:dyDescent="0.25">
      <c r="A100" s="18">
        <f>'Phase cost, On-truck'!A96</f>
        <v>87</v>
      </c>
      <c r="B100" s="18" t="str">
        <f>'Phase cost, On-truck'!B96</f>
        <v>Hunter Creek</v>
      </c>
      <c r="C100" s="20" t="s">
        <v>172</v>
      </c>
      <c r="D100" s="83">
        <f>'Phase cost, On-truck'!D96</f>
        <v>135.35420742729445</v>
      </c>
      <c r="E100" s="83">
        <f>'Phase cost, On-truck'!G96</f>
        <v>121.39147880883225</v>
      </c>
      <c r="F100" s="83">
        <f>'Phase cost, On-truck'!H96</f>
        <v>13.962728618462144</v>
      </c>
      <c r="G100" s="47">
        <f t="shared" si="3"/>
        <v>0.10315696042150908</v>
      </c>
      <c r="H100" s="178">
        <v>0.93238930566758749</v>
      </c>
      <c r="I100" s="178">
        <v>6.7610694332412083E-2</v>
      </c>
      <c r="J100" s="178">
        <v>0</v>
      </c>
      <c r="K100" s="178">
        <v>0</v>
      </c>
      <c r="L100" s="178">
        <v>0</v>
      </c>
      <c r="M100" s="178">
        <v>0</v>
      </c>
      <c r="N100" s="178">
        <v>0</v>
      </c>
      <c r="O100" s="178">
        <v>0</v>
      </c>
      <c r="P100" s="57">
        <f t="shared" si="4"/>
        <v>499.87875125432384</v>
      </c>
    </row>
    <row r="101" spans="1:16" x14ac:dyDescent="0.25">
      <c r="A101" s="18">
        <f>'Phase cost, On-truck'!A97</f>
        <v>88</v>
      </c>
      <c r="B101" s="18" t="str">
        <f>'Phase cost, On-truck'!B97</f>
        <v>Chist Creek Upper</v>
      </c>
      <c r="C101" s="20" t="s">
        <v>172</v>
      </c>
      <c r="D101" s="83">
        <f>'Phase cost, On-truck'!D97</f>
        <v>509.21507062166495</v>
      </c>
      <c r="E101" s="83">
        <f>'Phase cost, On-truck'!G97</f>
        <v>262.53869270979123</v>
      </c>
      <c r="F101" s="83">
        <f>'Phase cost, On-truck'!H97</f>
        <v>246.6763779118738</v>
      </c>
      <c r="G101" s="47">
        <f t="shared" si="3"/>
        <v>0.48442473945384984</v>
      </c>
      <c r="H101" s="178">
        <v>6.5071940229023059E-2</v>
      </c>
      <c r="I101" s="178">
        <v>0.93492805977097715</v>
      </c>
      <c r="J101" s="178">
        <v>0</v>
      </c>
      <c r="K101" s="178">
        <v>0</v>
      </c>
      <c r="L101" s="178">
        <v>0</v>
      </c>
      <c r="M101" s="178">
        <v>0</v>
      </c>
      <c r="N101" s="178">
        <v>0</v>
      </c>
      <c r="O101" s="178">
        <v>0</v>
      </c>
      <c r="P101" s="57">
        <f t="shared" si="4"/>
        <v>726.44872937103344</v>
      </c>
    </row>
    <row r="102" spans="1:16" x14ac:dyDescent="0.25">
      <c r="A102" s="18">
        <f>'Phase cost, On-truck'!A98</f>
        <v>89</v>
      </c>
      <c r="B102" s="18" t="str">
        <f>'Phase cost, On-truck'!B98</f>
        <v>Williams Creek Upper</v>
      </c>
      <c r="C102" s="20" t="s">
        <v>172</v>
      </c>
      <c r="D102" s="83">
        <f>'Phase cost, On-truck'!D98</f>
        <v>1739.0839151976272</v>
      </c>
      <c r="E102" s="83">
        <f>'Phase cost, On-truck'!G98</f>
        <v>1142.2706315975599</v>
      </c>
      <c r="F102" s="83">
        <f>'Phase cost, On-truck'!H98</f>
        <v>596.81328360006671</v>
      </c>
      <c r="G102" s="47">
        <f t="shared" si="3"/>
        <v>0.34317681762483876</v>
      </c>
      <c r="H102" s="178">
        <v>0.41448955316336356</v>
      </c>
      <c r="I102" s="178">
        <v>0.5849752178004114</v>
      </c>
      <c r="J102" s="178">
        <v>0</v>
      </c>
      <c r="K102" s="178">
        <v>0</v>
      </c>
      <c r="L102" s="178">
        <v>0</v>
      </c>
      <c r="M102" s="178">
        <v>5.3522903622631765E-4</v>
      </c>
      <c r="N102" s="178">
        <v>0</v>
      </c>
      <c r="O102" s="178">
        <v>0</v>
      </c>
      <c r="P102" s="57">
        <f t="shared" si="4"/>
        <v>643.55737845255601</v>
      </c>
    </row>
    <row r="103" spans="1:16" x14ac:dyDescent="0.25">
      <c r="A103" s="18">
        <f>'Phase cost, On-truck'!A99</f>
        <v>90</v>
      </c>
      <c r="B103" s="18" t="str">
        <f>'Phase cost, On-truck'!B99</f>
        <v>Williams Creek Lower</v>
      </c>
      <c r="C103" s="20" t="s">
        <v>172</v>
      </c>
      <c r="D103" s="83">
        <f>'Phase cost, On-truck'!D99</f>
        <v>4015.5390051105455</v>
      </c>
      <c r="E103" s="83">
        <f>'Phase cost, On-truck'!G99</f>
        <v>1734.0229709386288</v>
      </c>
      <c r="F103" s="83">
        <f>'Phase cost, On-truck'!H99</f>
        <v>2281.5160341719147</v>
      </c>
      <c r="G103" s="47">
        <f t="shared" si="3"/>
        <v>0.56817180240765852</v>
      </c>
      <c r="H103" s="178">
        <v>0.7730458373370398</v>
      </c>
      <c r="I103" s="178">
        <v>0.22384780282616931</v>
      </c>
      <c r="J103" s="178">
        <v>0</v>
      </c>
      <c r="K103" s="178">
        <v>0</v>
      </c>
      <c r="L103" s="178">
        <v>0</v>
      </c>
      <c r="M103" s="178">
        <v>3.1063598367914408E-3</v>
      </c>
      <c r="N103" s="178">
        <v>0</v>
      </c>
      <c r="O103" s="178">
        <v>0</v>
      </c>
      <c r="P103" s="57">
        <f t="shared" si="4"/>
        <v>475.36760689312496</v>
      </c>
    </row>
    <row r="104" spans="1:16" x14ac:dyDescent="0.25">
      <c r="A104" s="18">
        <f>'Phase cost, On-truck'!A100</f>
        <v>91</v>
      </c>
      <c r="B104" s="18" t="str">
        <f>'Phase cost, On-truck'!B100</f>
        <v>Terrace Airport</v>
      </c>
      <c r="C104" s="20" t="s">
        <v>172</v>
      </c>
      <c r="D104" s="83">
        <f>'Phase cost, On-truck'!D100</f>
        <v>2513.6629543516683</v>
      </c>
      <c r="E104" s="83">
        <f>'Phase cost, On-truck'!G100</f>
        <v>1231.0952289296804</v>
      </c>
      <c r="F104" s="83">
        <f>'Phase cost, On-truck'!H100</f>
        <v>1282.5677254219875</v>
      </c>
      <c r="G104" s="47">
        <f t="shared" si="3"/>
        <v>0.5102385437958572</v>
      </c>
      <c r="H104" s="178">
        <v>1</v>
      </c>
      <c r="I104" s="178">
        <v>0</v>
      </c>
      <c r="J104" s="178">
        <v>0</v>
      </c>
      <c r="K104" s="178">
        <v>0</v>
      </c>
      <c r="L104" s="178">
        <v>0</v>
      </c>
      <c r="M104" s="178">
        <v>0</v>
      </c>
      <c r="N104" s="178">
        <v>0</v>
      </c>
      <c r="O104" s="178">
        <v>0</v>
      </c>
      <c r="P104" s="57">
        <f t="shared" si="4"/>
        <v>407.07599808937732</v>
      </c>
    </row>
    <row r="105" spans="1:16" x14ac:dyDescent="0.25">
      <c r="A105" s="18">
        <f>'Phase cost, On-truck'!A101</f>
        <v>92</v>
      </c>
      <c r="B105" s="18" t="str">
        <f>'Phase cost, On-truck'!B101</f>
        <v>Kitsumkalum River Lower</v>
      </c>
      <c r="C105" s="20" t="s">
        <v>172</v>
      </c>
      <c r="D105" s="83">
        <f>'Phase cost, On-truck'!D101</f>
        <v>5046.9436467569749</v>
      </c>
      <c r="E105" s="83">
        <f>'Phase cost, On-truck'!G101</f>
        <v>2627.0397022101938</v>
      </c>
      <c r="F105" s="83">
        <f>'Phase cost, On-truck'!H101</f>
        <v>2419.9039445467824</v>
      </c>
      <c r="G105" s="47">
        <f t="shared" si="3"/>
        <v>0.4794790895083097</v>
      </c>
      <c r="H105" s="178">
        <v>0.98108124023753673</v>
      </c>
      <c r="I105" s="178">
        <v>1.8918759762463589E-2</v>
      </c>
      <c r="J105" s="178">
        <v>0</v>
      </c>
      <c r="K105" s="178">
        <v>0</v>
      </c>
      <c r="L105" s="178">
        <v>0</v>
      </c>
      <c r="M105" s="178">
        <v>0</v>
      </c>
      <c r="N105" s="178">
        <v>0</v>
      </c>
      <c r="O105" s="178">
        <v>0</v>
      </c>
      <c r="P105" s="57">
        <f t="shared" si="4"/>
        <v>418.49497622936053</v>
      </c>
    </row>
    <row r="106" spans="1:16" x14ac:dyDescent="0.25">
      <c r="A106" s="18">
        <f>'Phase cost, On-truck'!A102</f>
        <v>93</v>
      </c>
      <c r="B106" s="18" t="str">
        <f>'Phase cost, On-truck'!B102</f>
        <v>Zymagotitz River</v>
      </c>
      <c r="C106" s="20" t="s">
        <v>172</v>
      </c>
      <c r="D106" s="83">
        <f>'Phase cost, On-truck'!D102</f>
        <v>3643.6915095818458</v>
      </c>
      <c r="E106" s="83">
        <f>'Phase cost, On-truck'!G102</f>
        <v>1948.272726768623</v>
      </c>
      <c r="F106" s="83">
        <f>'Phase cost, On-truck'!H102</f>
        <v>1695.4187828132194</v>
      </c>
      <c r="G106" s="47">
        <f t="shared" si="3"/>
        <v>0.46530250389056332</v>
      </c>
      <c r="H106" s="178">
        <v>0.76278390962260467</v>
      </c>
      <c r="I106" s="178">
        <v>0.20595925136402618</v>
      </c>
      <c r="J106" s="178">
        <v>0</v>
      </c>
      <c r="K106" s="178">
        <v>0</v>
      </c>
      <c r="L106" s="178">
        <v>0</v>
      </c>
      <c r="M106" s="178">
        <v>3.1256839013369064E-2</v>
      </c>
      <c r="N106" s="178">
        <v>0</v>
      </c>
      <c r="O106" s="178">
        <v>0</v>
      </c>
      <c r="P106" s="57">
        <f t="shared" si="4"/>
        <v>534.92358099437274</v>
      </c>
    </row>
    <row r="107" spans="1:16" x14ac:dyDescent="0.25">
      <c r="A107" s="18">
        <f>'Phase cost, On-truck'!A103</f>
        <v>94</v>
      </c>
      <c r="B107" s="18" t="str">
        <f>'Phase cost, On-truck'!B103</f>
        <v>Exstew River Upper</v>
      </c>
      <c r="C107" s="20" t="s">
        <v>172</v>
      </c>
      <c r="D107" s="83">
        <f>'Phase cost, On-truck'!D103</f>
        <v>289.30975070225679</v>
      </c>
      <c r="E107" s="83">
        <f>'Phase cost, On-truck'!G103</f>
        <v>0</v>
      </c>
      <c r="F107" s="83">
        <f>'Phase cost, On-truck'!H103</f>
        <v>289.30975070225679</v>
      </c>
      <c r="G107" s="47">
        <f t="shared" si="3"/>
        <v>1</v>
      </c>
      <c r="H107" s="178">
        <v>0.99283749018195522</v>
      </c>
      <c r="I107" s="178">
        <v>7.1625098180447735E-3</v>
      </c>
      <c r="J107" s="178">
        <v>0</v>
      </c>
      <c r="K107" s="178">
        <v>0</v>
      </c>
      <c r="L107" s="178">
        <v>0</v>
      </c>
      <c r="M107" s="178">
        <v>0</v>
      </c>
      <c r="N107" s="178">
        <v>0</v>
      </c>
      <c r="O107" s="178">
        <v>0</v>
      </c>
      <c r="P107" s="57">
        <f t="shared" si="4"/>
        <v>328.919552631236</v>
      </c>
    </row>
    <row r="108" spans="1:16" x14ac:dyDescent="0.25">
      <c r="A108" s="18">
        <f>'Phase cost, On-truck'!A104</f>
        <v>95</v>
      </c>
      <c r="B108" s="18" t="str">
        <f>'Phase cost, On-truck'!B104</f>
        <v>Exchamsiks River</v>
      </c>
      <c r="C108" s="20" t="s">
        <v>172</v>
      </c>
      <c r="D108" s="83">
        <f>'Phase cost, On-truck'!D104</f>
        <v>1960.6211108274338</v>
      </c>
      <c r="E108" s="83">
        <f>'Phase cost, On-truck'!G104</f>
        <v>120.47855202210134</v>
      </c>
      <c r="F108" s="83">
        <f>'Phase cost, On-truck'!H104</f>
        <v>1840.1425588053326</v>
      </c>
      <c r="G108" s="47">
        <f t="shared" si="3"/>
        <v>0.93855082384007582</v>
      </c>
      <c r="H108" s="178">
        <v>2.2794112631192363E-3</v>
      </c>
      <c r="I108" s="178">
        <v>0</v>
      </c>
      <c r="J108" s="178">
        <v>0</v>
      </c>
      <c r="K108" s="178">
        <v>0</v>
      </c>
      <c r="L108" s="178">
        <v>0</v>
      </c>
      <c r="M108" s="178">
        <v>6.6543739395989402E-3</v>
      </c>
      <c r="N108" s="178">
        <v>0</v>
      </c>
      <c r="O108" s="178">
        <v>0.99106621479728163</v>
      </c>
      <c r="P108" s="57">
        <f t="shared" si="4"/>
        <v>1653.3396878360359</v>
      </c>
    </row>
    <row r="109" spans="1:16" x14ac:dyDescent="0.25">
      <c r="A109" s="18">
        <f>'Phase cost, On-truck'!A105</f>
        <v>96</v>
      </c>
      <c r="B109" s="18" t="str">
        <f>'Phase cost, On-truck'!B105</f>
        <v>Exstew River Lower</v>
      </c>
      <c r="C109" s="20" t="s">
        <v>172</v>
      </c>
      <c r="D109" s="83">
        <f>'Phase cost, On-truck'!D105</f>
        <v>3230.1722780587834</v>
      </c>
      <c r="E109" s="83">
        <f>'Phase cost, On-truck'!G105</f>
        <v>1486.3099138325579</v>
      </c>
      <c r="F109" s="83">
        <f>'Phase cost, On-truck'!H105</f>
        <v>1743.8623642262266</v>
      </c>
      <c r="G109" s="47">
        <f t="shared" si="3"/>
        <v>0.53986667400731481</v>
      </c>
      <c r="H109" s="178">
        <v>0.84932277306092385</v>
      </c>
      <c r="I109" s="178">
        <v>0.1493957976673275</v>
      </c>
      <c r="J109" s="178">
        <v>0</v>
      </c>
      <c r="K109" s="178">
        <v>0</v>
      </c>
      <c r="L109" s="178">
        <v>0</v>
      </c>
      <c r="M109" s="178">
        <v>1.2814292717490542E-3</v>
      </c>
      <c r="N109" s="178">
        <v>0</v>
      </c>
      <c r="O109" s="178">
        <v>0</v>
      </c>
      <c r="P109" s="57">
        <f t="shared" si="4"/>
        <v>453.49258521516776</v>
      </c>
    </row>
    <row r="110" spans="1:16" x14ac:dyDescent="0.25">
      <c r="A110" s="18">
        <f>'Phase cost, On-truck'!A106</f>
        <v>97</v>
      </c>
      <c r="B110" s="18" t="str">
        <f>'Phase cost, On-truck'!B106</f>
        <v>Shames River</v>
      </c>
      <c r="C110" s="20" t="s">
        <v>172</v>
      </c>
      <c r="D110" s="83">
        <f>'Phase cost, On-truck'!D106</f>
        <v>3271.8411251714815</v>
      </c>
      <c r="E110" s="83">
        <f>'Phase cost, On-truck'!G106</f>
        <v>1828.144297842699</v>
      </c>
      <c r="F110" s="83">
        <f>'Phase cost, On-truck'!H106</f>
        <v>1443.6968273287866</v>
      </c>
      <c r="G110" s="47">
        <f t="shared" si="3"/>
        <v>0.44124906194921693</v>
      </c>
      <c r="H110" s="178">
        <v>0.71479676541969883</v>
      </c>
      <c r="I110" s="178">
        <v>0.27329274460656894</v>
      </c>
      <c r="J110" s="178">
        <v>0</v>
      </c>
      <c r="K110" s="178">
        <v>0</v>
      </c>
      <c r="L110" s="178">
        <v>0</v>
      </c>
      <c r="M110" s="178">
        <v>1.1910489973733498E-2</v>
      </c>
      <c r="N110" s="178">
        <v>0</v>
      </c>
      <c r="O110" s="178">
        <v>0</v>
      </c>
      <c r="P110" s="57">
        <f t="shared" si="4"/>
        <v>531.50405287568333</v>
      </c>
    </row>
    <row r="111" spans="1:16" x14ac:dyDescent="0.25">
      <c r="A111" s="18">
        <f>'Phase cost, On-truck'!A107</f>
        <v>98</v>
      </c>
      <c r="B111" s="18" t="str">
        <f>'Phase cost, On-truck'!B107</f>
        <v>Dasque Creek</v>
      </c>
      <c r="C111" s="20" t="s">
        <v>172</v>
      </c>
      <c r="D111" s="83">
        <f>'Phase cost, On-truck'!D107</f>
        <v>2933.109768601199</v>
      </c>
      <c r="E111" s="83">
        <f>'Phase cost, On-truck'!G107</f>
        <v>1531.0415164680962</v>
      </c>
      <c r="F111" s="83">
        <f>'Phase cost, On-truck'!H107</f>
        <v>1402.0682521331034</v>
      </c>
      <c r="G111" s="47">
        <f t="shared" si="3"/>
        <v>0.47801424520220059</v>
      </c>
      <c r="H111" s="178">
        <v>0.69417885880444041</v>
      </c>
      <c r="I111" s="178">
        <v>0.26794212013345264</v>
      </c>
      <c r="J111" s="178">
        <v>0</v>
      </c>
      <c r="K111" s="178">
        <v>0</v>
      </c>
      <c r="L111" s="178">
        <v>0</v>
      </c>
      <c r="M111" s="178">
        <v>3.7879021062106596E-2</v>
      </c>
      <c r="N111" s="178">
        <v>0</v>
      </c>
      <c r="O111" s="178">
        <v>0</v>
      </c>
      <c r="P111" s="57">
        <f t="shared" si="4"/>
        <v>563.84302733359846</v>
      </c>
    </row>
    <row r="112" spans="1:16" x14ac:dyDescent="0.25">
      <c r="A112" s="18">
        <f>'Phase cost, On-truck'!A108</f>
        <v>99</v>
      </c>
      <c r="B112" s="18" t="str">
        <f>'Phase cost, On-truck'!B108</f>
        <v>Whitebottom Creek</v>
      </c>
      <c r="C112" s="20" t="s">
        <v>172</v>
      </c>
      <c r="D112" s="83">
        <f>'Phase cost, On-truck'!D108</f>
        <v>1815.9594167967334</v>
      </c>
      <c r="E112" s="83">
        <f>'Phase cost, On-truck'!G108</f>
        <v>995.50150282063862</v>
      </c>
      <c r="F112" s="83">
        <f>'Phase cost, On-truck'!H108</f>
        <v>820.45791397609742</v>
      </c>
      <c r="G112" s="47">
        <f t="shared" si="3"/>
        <v>0.45180410222126349</v>
      </c>
      <c r="H112" s="178">
        <v>0.56825395246298649</v>
      </c>
      <c r="I112" s="178">
        <v>0.36649979717614034</v>
      </c>
      <c r="J112" s="178">
        <v>0</v>
      </c>
      <c r="K112" s="178">
        <v>0</v>
      </c>
      <c r="L112" s="178">
        <v>0</v>
      </c>
      <c r="M112" s="178">
        <v>6.5246250360874627E-2</v>
      </c>
      <c r="N112" s="178">
        <v>0</v>
      </c>
      <c r="O112" s="178">
        <v>0</v>
      </c>
      <c r="P112" s="57">
        <f t="shared" si="4"/>
        <v>647.84843392134133</v>
      </c>
    </row>
    <row r="113" spans="1:16" x14ac:dyDescent="0.25">
      <c r="A113" s="18">
        <f>'Phase cost, On-truck'!A109</f>
        <v>100</v>
      </c>
      <c r="B113" s="18" t="str">
        <f>'Phase cost, On-truck'!B109</f>
        <v>Lakelse Lake</v>
      </c>
      <c r="C113" s="20" t="s">
        <v>172</v>
      </c>
      <c r="D113" s="83">
        <f>'Phase cost, On-truck'!D109</f>
        <v>1873.9184914504519</v>
      </c>
      <c r="E113" s="83">
        <f>'Phase cost, On-truck'!G109</f>
        <v>441.94121831095492</v>
      </c>
      <c r="F113" s="83">
        <f>'Phase cost, On-truck'!H109</f>
        <v>1431.9772731394967</v>
      </c>
      <c r="G113" s="47">
        <f t="shared" si="3"/>
        <v>0.7641619844580948</v>
      </c>
      <c r="H113" s="178">
        <v>0.71284019038926028</v>
      </c>
      <c r="I113" s="178">
        <v>0.28523922881722907</v>
      </c>
      <c r="J113" s="178">
        <v>0</v>
      </c>
      <c r="K113" s="178">
        <v>0</v>
      </c>
      <c r="L113" s="178">
        <v>0</v>
      </c>
      <c r="M113" s="178">
        <v>1.920580793511067E-3</v>
      </c>
      <c r="N113" s="178">
        <v>0</v>
      </c>
      <c r="O113" s="178">
        <v>0</v>
      </c>
      <c r="P113" s="57">
        <f t="shared" si="4"/>
        <v>453.75748347403243</v>
      </c>
    </row>
    <row r="114" spans="1:16" x14ac:dyDescent="0.25">
      <c r="A114" s="18">
        <f>'Phase cost, On-truck'!A110</f>
        <v>101</v>
      </c>
      <c r="B114" s="18" t="str">
        <f>'Phase cost, On-truck'!B110</f>
        <v>Chist Creek Lower</v>
      </c>
      <c r="C114" s="20" t="s">
        <v>172</v>
      </c>
      <c r="D114" s="83">
        <f>'Phase cost, On-truck'!D110</f>
        <v>2333.7630351761636</v>
      </c>
      <c r="E114" s="83">
        <f>'Phase cost, On-truck'!G110</f>
        <v>1338.5686251923498</v>
      </c>
      <c r="F114" s="83">
        <f>'Phase cost, On-truck'!H110</f>
        <v>995.19440998381685</v>
      </c>
      <c r="G114" s="47">
        <f t="shared" si="3"/>
        <v>0.42643335890727863</v>
      </c>
      <c r="H114" s="178">
        <v>0.77506622435101158</v>
      </c>
      <c r="I114" s="178">
        <v>0.2249337756489905</v>
      </c>
      <c r="J114" s="178">
        <v>0</v>
      </c>
      <c r="K114" s="178">
        <v>0</v>
      </c>
      <c r="L114" s="178">
        <v>0</v>
      </c>
      <c r="M114" s="178">
        <v>0</v>
      </c>
      <c r="N114" s="178">
        <v>0</v>
      </c>
      <c r="O114" s="178">
        <v>0</v>
      </c>
      <c r="P114" s="57">
        <f t="shared" si="4"/>
        <v>498.34834205500783</v>
      </c>
    </row>
    <row r="115" spans="1:16" x14ac:dyDescent="0.25">
      <c r="A115" s="18">
        <f>'Phase cost, On-truck'!A111</f>
        <v>102</v>
      </c>
      <c r="B115" s="18" t="str">
        <f>'Phase cost, On-truck'!B111</f>
        <v>Kitimat River 2</v>
      </c>
      <c r="C115" s="20" t="s">
        <v>172</v>
      </c>
      <c r="D115" s="83">
        <f>'Phase cost, On-truck'!D111</f>
        <v>2754.1209690524533</v>
      </c>
      <c r="E115" s="83">
        <f>'Phase cost, On-truck'!G111</f>
        <v>1697.8046140670581</v>
      </c>
      <c r="F115" s="83">
        <f>'Phase cost, On-truck'!H111</f>
        <v>1056.3163549853937</v>
      </c>
      <c r="G115" s="47">
        <f t="shared" si="3"/>
        <v>0.38354028993461969</v>
      </c>
      <c r="H115" s="178">
        <v>0.72750753426237069</v>
      </c>
      <c r="I115" s="178">
        <v>0.27249246573762853</v>
      </c>
      <c r="J115" s="178">
        <v>0</v>
      </c>
      <c r="K115" s="178">
        <v>0</v>
      </c>
      <c r="L115" s="178">
        <v>0</v>
      </c>
      <c r="M115" s="178">
        <v>0</v>
      </c>
      <c r="N115" s="178">
        <v>0</v>
      </c>
      <c r="O115" s="178">
        <v>0</v>
      </c>
      <c r="P115" s="57">
        <f t="shared" si="4"/>
        <v>523.32854735413878</v>
      </c>
    </row>
    <row r="116" spans="1:16" x14ac:dyDescent="0.25">
      <c r="A116" s="18">
        <f>'Phase cost, On-truck'!A112</f>
        <v>103</v>
      </c>
      <c r="B116" s="18" t="str">
        <f>'Phase cost, On-truck'!B112</f>
        <v>Kitimat River 1</v>
      </c>
      <c r="C116" s="20" t="s">
        <v>172</v>
      </c>
      <c r="D116" s="83">
        <f>'Phase cost, On-truck'!D112</f>
        <v>2714.6436813834875</v>
      </c>
      <c r="E116" s="83">
        <f>'Phase cost, On-truck'!G112</f>
        <v>1523.1778946497625</v>
      </c>
      <c r="F116" s="83">
        <f>'Phase cost, On-truck'!H112</f>
        <v>1191.4657867337246</v>
      </c>
      <c r="G116" s="47">
        <f t="shared" si="3"/>
        <v>0.43890319562179425</v>
      </c>
      <c r="H116" s="178">
        <v>0.88970776661435469</v>
      </c>
      <c r="I116" s="178">
        <v>0.11029223338564455</v>
      </c>
      <c r="J116" s="178">
        <v>0</v>
      </c>
      <c r="K116" s="178">
        <v>0</v>
      </c>
      <c r="L116" s="178">
        <v>0</v>
      </c>
      <c r="M116" s="178">
        <v>0</v>
      </c>
      <c r="N116" s="178">
        <v>0</v>
      </c>
      <c r="O116" s="178">
        <v>0</v>
      </c>
      <c r="P116" s="57">
        <f t="shared" si="4"/>
        <v>456.59018510304537</v>
      </c>
    </row>
    <row r="117" spans="1:16" x14ac:dyDescent="0.25">
      <c r="A117" s="18">
        <f>'Phase cost, On-truck'!A113</f>
        <v>104</v>
      </c>
      <c r="B117" s="18" t="str">
        <f>'Phase cost, On-truck'!B113</f>
        <v>McKay Creek</v>
      </c>
      <c r="C117" s="20" t="s">
        <v>172</v>
      </c>
      <c r="D117" s="83">
        <f>'Phase cost, On-truck'!D113</f>
        <v>1372.168384779927</v>
      </c>
      <c r="E117" s="83">
        <f>'Phase cost, On-truck'!G113</f>
        <v>251.4806004723257</v>
      </c>
      <c r="F117" s="83">
        <f>'Phase cost, On-truck'!H113</f>
        <v>1120.6877843076013</v>
      </c>
      <c r="G117" s="47">
        <f t="shared" si="3"/>
        <v>0.81672759461466604</v>
      </c>
      <c r="H117" s="178">
        <v>0.12769301340872341</v>
      </c>
      <c r="I117" s="178">
        <v>0.8723069865912767</v>
      </c>
      <c r="J117" s="178">
        <v>0</v>
      </c>
      <c r="K117" s="178">
        <v>0</v>
      </c>
      <c r="L117" s="178">
        <v>0</v>
      </c>
      <c r="M117" s="178">
        <v>0</v>
      </c>
      <c r="N117" s="178">
        <v>0</v>
      </c>
      <c r="O117" s="178">
        <v>0</v>
      </c>
      <c r="P117" s="57">
        <f t="shared" si="4"/>
        <v>612.16586384234438</v>
      </c>
    </row>
    <row r="118" spans="1:16" x14ac:dyDescent="0.25">
      <c r="A118" s="18">
        <f>'Phase cost, On-truck'!A114</f>
        <v>105</v>
      </c>
      <c r="B118" s="18" t="str">
        <f>'Phase cost, On-truck'!B114</f>
        <v>Bolton Creek</v>
      </c>
      <c r="C118" s="20" t="s">
        <v>172</v>
      </c>
      <c r="D118" s="83">
        <f>'Phase cost, On-truck'!D114</f>
        <v>925.05974426330874</v>
      </c>
      <c r="E118" s="83">
        <f>'Phase cost, On-truck'!G114</f>
        <v>442.18184350293421</v>
      </c>
      <c r="F118" s="83">
        <f>'Phase cost, On-truck'!H114</f>
        <v>482.87790076037464</v>
      </c>
      <c r="G118" s="47">
        <f t="shared" si="3"/>
        <v>0.52199644807257817</v>
      </c>
      <c r="H118" s="178">
        <v>0.19006295538084436</v>
      </c>
      <c r="I118" s="178">
        <v>0.80993704461915572</v>
      </c>
      <c r="J118" s="178">
        <v>0</v>
      </c>
      <c r="K118" s="178">
        <v>0</v>
      </c>
      <c r="L118" s="178">
        <v>0</v>
      </c>
      <c r="M118" s="178">
        <v>0</v>
      </c>
      <c r="N118" s="178">
        <v>0</v>
      </c>
      <c r="O118" s="178">
        <v>0</v>
      </c>
      <c r="P118" s="57">
        <f t="shared" si="4"/>
        <v>674.09518177625171</v>
      </c>
    </row>
    <row r="119" spans="1:16" x14ac:dyDescent="0.25">
      <c r="A119" s="18">
        <f>'Phase cost, On-truck'!A115</f>
        <v>106</v>
      </c>
      <c r="B119" s="18" t="str">
        <f>'Phase cost, On-truck'!B115</f>
        <v>Nalbeelah Creek</v>
      </c>
      <c r="C119" s="20" t="s">
        <v>172</v>
      </c>
      <c r="D119" s="83">
        <f>'Phase cost, On-truck'!D115</f>
        <v>2676.4536938182096</v>
      </c>
      <c r="E119" s="83">
        <f>'Phase cost, On-truck'!G115</f>
        <v>1710.3682692802856</v>
      </c>
      <c r="F119" s="83">
        <f>'Phase cost, On-truck'!H115</f>
        <v>966.08542453792722</v>
      </c>
      <c r="G119" s="47">
        <f t="shared" si="3"/>
        <v>0.3609572722178192</v>
      </c>
      <c r="H119" s="178">
        <v>0.82146069877732264</v>
      </c>
      <c r="I119" s="178">
        <v>0.17534085794201126</v>
      </c>
      <c r="J119" s="178">
        <v>0</v>
      </c>
      <c r="K119" s="178">
        <v>0</v>
      </c>
      <c r="L119" s="178">
        <v>0</v>
      </c>
      <c r="M119" s="178">
        <v>0</v>
      </c>
      <c r="N119" s="178">
        <v>0</v>
      </c>
      <c r="O119" s="178">
        <v>3.1984432806672898E-3</v>
      </c>
      <c r="P119" s="57">
        <f t="shared" si="4"/>
        <v>498.89170636831494</v>
      </c>
    </row>
    <row r="120" spans="1:16" x14ac:dyDescent="0.25">
      <c r="A120" s="18">
        <f>'Phase cost, On-truck'!A116</f>
        <v>107</v>
      </c>
      <c r="B120" s="18" t="str">
        <f>'Phase cost, On-truck'!B116</f>
        <v>Kitimat Valley Upper</v>
      </c>
      <c r="C120" s="20" t="s">
        <v>172</v>
      </c>
      <c r="D120" s="83">
        <f>'Phase cost, On-truck'!D116</f>
        <v>13104.804145415941</v>
      </c>
      <c r="E120" s="83">
        <f>'Phase cost, On-truck'!G116</f>
        <v>11960.015097338443</v>
      </c>
      <c r="F120" s="83">
        <f>'Phase cost, On-truck'!H116</f>
        <v>1144.789048077484</v>
      </c>
      <c r="G120" s="47">
        <f t="shared" si="3"/>
        <v>8.7356440842187716E-2</v>
      </c>
      <c r="H120" s="178">
        <v>0.95476174989069673</v>
      </c>
      <c r="I120" s="178">
        <v>5.2652205617361907E-3</v>
      </c>
      <c r="J120" s="178">
        <v>0</v>
      </c>
      <c r="K120" s="178">
        <v>0</v>
      </c>
      <c r="L120" s="178">
        <v>0</v>
      </c>
      <c r="M120" s="178">
        <v>0</v>
      </c>
      <c r="N120" s="178">
        <v>0</v>
      </c>
      <c r="O120" s="178">
        <v>3.9973029547567394E-2</v>
      </c>
      <c r="P120" s="57">
        <f t="shared" si="4"/>
        <v>552.78560687681647</v>
      </c>
    </row>
    <row r="121" spans="1:16" x14ac:dyDescent="0.25">
      <c r="A121" s="18">
        <f>'Phase cost, On-truck'!A117</f>
        <v>108</v>
      </c>
      <c r="B121" s="18" t="str">
        <f>'Phase cost, On-truck'!B117</f>
        <v>Coldwater Creek</v>
      </c>
      <c r="C121" s="20" t="s">
        <v>172</v>
      </c>
      <c r="D121" s="83">
        <f>'Phase cost, On-truck'!D117</f>
        <v>2073.9724123260553</v>
      </c>
      <c r="E121" s="83">
        <f>'Phase cost, On-truck'!G117</f>
        <v>1428.6115174064767</v>
      </c>
      <c r="F121" s="83">
        <f>'Phase cost, On-truck'!H117</f>
        <v>645.36089491957773</v>
      </c>
      <c r="G121" s="47">
        <f t="shared" si="3"/>
        <v>0.31117139798198945</v>
      </c>
      <c r="H121" s="178">
        <v>0.80741049685665067</v>
      </c>
      <c r="I121" s="178">
        <v>0.19258950314334883</v>
      </c>
      <c r="J121" s="178">
        <v>0</v>
      </c>
      <c r="K121" s="178">
        <v>0</v>
      </c>
      <c r="L121" s="178">
        <v>0</v>
      </c>
      <c r="M121" s="178">
        <v>0</v>
      </c>
      <c r="N121" s="178">
        <v>0</v>
      </c>
      <c r="O121" s="178">
        <v>0</v>
      </c>
      <c r="P121" s="57">
        <f t="shared" si="4"/>
        <v>509.01405847298122</v>
      </c>
    </row>
    <row r="122" spans="1:16" x14ac:dyDescent="0.25">
      <c r="A122" s="18">
        <f>'Phase cost, On-truck'!A118</f>
        <v>109</v>
      </c>
      <c r="B122" s="18" t="str">
        <f>'Phase cost, On-truck'!B118</f>
        <v>Lone Wolf Creek</v>
      </c>
      <c r="C122" s="20" t="s">
        <v>172</v>
      </c>
      <c r="D122" s="83">
        <f>'Phase cost, On-truck'!D118</f>
        <v>1634.7405845697381</v>
      </c>
      <c r="E122" s="83">
        <f>'Phase cost, On-truck'!G118</f>
        <v>1247.7397870451384</v>
      </c>
      <c r="F122" s="83">
        <f>'Phase cost, On-truck'!H118</f>
        <v>387.00079752460033</v>
      </c>
      <c r="G122" s="47">
        <f t="shared" si="3"/>
        <v>0.23673529682781963</v>
      </c>
      <c r="H122" s="178">
        <v>0.94776322725803752</v>
      </c>
      <c r="I122" s="178">
        <v>5.2236772741962499E-2</v>
      </c>
      <c r="J122" s="178">
        <v>0</v>
      </c>
      <c r="K122" s="178">
        <v>0</v>
      </c>
      <c r="L122" s="178">
        <v>0</v>
      </c>
      <c r="M122" s="178">
        <v>0</v>
      </c>
      <c r="N122" s="178">
        <v>0</v>
      </c>
      <c r="O122" s="178">
        <v>0</v>
      </c>
      <c r="P122" s="57">
        <f t="shared" si="4"/>
        <v>471.13587903226744</v>
      </c>
    </row>
    <row r="123" spans="1:16" x14ac:dyDescent="0.25">
      <c r="A123" s="18">
        <f>'Phase cost, On-truck'!A119</f>
        <v>110</v>
      </c>
      <c r="B123" s="18" t="str">
        <f>'Phase cost, On-truck'!B119</f>
        <v>Raley Creek</v>
      </c>
      <c r="C123" s="20" t="s">
        <v>172</v>
      </c>
      <c r="D123" s="83">
        <f>'Phase cost, On-truck'!D119</f>
        <v>2526.7509698238755</v>
      </c>
      <c r="E123" s="83">
        <f>'Phase cost, On-truck'!G119</f>
        <v>1924.3125842229351</v>
      </c>
      <c r="F123" s="83">
        <f>'Phase cost, On-truck'!H119</f>
        <v>602.43838560094355</v>
      </c>
      <c r="G123" s="47">
        <f t="shared" si="3"/>
        <v>0.23842412362581814</v>
      </c>
      <c r="H123" s="178">
        <v>0.87214510719964011</v>
      </c>
      <c r="I123" s="178">
        <v>0.11884309971396195</v>
      </c>
      <c r="J123" s="178">
        <v>0</v>
      </c>
      <c r="K123" s="178">
        <v>0</v>
      </c>
      <c r="L123" s="178">
        <v>0</v>
      </c>
      <c r="M123" s="178">
        <v>0</v>
      </c>
      <c r="N123" s="178">
        <v>0</v>
      </c>
      <c r="O123" s="178">
        <v>9.0117930863982988E-3</v>
      </c>
      <c r="P123" s="57">
        <f t="shared" si="4"/>
        <v>511.42320382759738</v>
      </c>
    </row>
    <row r="124" spans="1:16" x14ac:dyDescent="0.25">
      <c r="A124" s="18">
        <f>'Phase cost, On-truck'!A120</f>
        <v>111</v>
      </c>
      <c r="B124" s="18" t="str">
        <f>'Phase cost, On-truck'!B120</f>
        <v>Wedeene River</v>
      </c>
      <c r="C124" s="20" t="s">
        <v>172</v>
      </c>
      <c r="D124" s="83">
        <f>'Phase cost, On-truck'!D120</f>
        <v>2222.1094508247288</v>
      </c>
      <c r="E124" s="83">
        <f>'Phase cost, On-truck'!G120</f>
        <v>1981.0635845157942</v>
      </c>
      <c r="F124" s="83">
        <f>'Phase cost, On-truck'!H120</f>
        <v>241.04586630893277</v>
      </c>
      <c r="G124" s="47">
        <f t="shared" si="3"/>
        <v>0.10847614469191397</v>
      </c>
      <c r="H124" s="178">
        <v>0.6930804578973524</v>
      </c>
      <c r="I124" s="178">
        <v>0.30691954210264716</v>
      </c>
      <c r="J124" s="178">
        <v>0</v>
      </c>
      <c r="K124" s="178">
        <v>0</v>
      </c>
      <c r="L124" s="178">
        <v>0</v>
      </c>
      <c r="M124" s="178">
        <v>0</v>
      </c>
      <c r="N124" s="178">
        <v>0</v>
      </c>
      <c r="O124" s="178">
        <v>0</v>
      </c>
      <c r="P124" s="57">
        <f t="shared" si="4"/>
        <v>591.68448414797706</v>
      </c>
    </row>
    <row r="125" spans="1:16" x14ac:dyDescent="0.25">
      <c r="A125" s="18">
        <f>'Phase cost, On-truck'!A121</f>
        <v>112</v>
      </c>
      <c r="B125" s="18" t="str">
        <f>'Phase cost, On-truck'!B121</f>
        <v>Little wedeene River</v>
      </c>
      <c r="C125" s="20" t="s">
        <v>172</v>
      </c>
      <c r="D125" s="83">
        <f>'Phase cost, On-truck'!D121</f>
        <v>1587.746375871174</v>
      </c>
      <c r="E125" s="83">
        <f>'Phase cost, On-truck'!G121</f>
        <v>834.36355654621605</v>
      </c>
      <c r="F125" s="83">
        <f>'Phase cost, On-truck'!H121</f>
        <v>753.38281932495818</v>
      </c>
      <c r="G125" s="47">
        <f t="shared" si="3"/>
        <v>0.47449821380419632</v>
      </c>
      <c r="H125" s="178">
        <v>2.0088431211885045E-2</v>
      </c>
      <c r="I125" s="178">
        <v>0</v>
      </c>
      <c r="J125" s="178">
        <v>0</v>
      </c>
      <c r="K125" s="178">
        <v>0</v>
      </c>
      <c r="L125" s="178">
        <v>0</v>
      </c>
      <c r="M125" s="178">
        <v>0</v>
      </c>
      <c r="N125" s="178">
        <v>0</v>
      </c>
      <c r="O125" s="178">
        <v>0.97991156878811481</v>
      </c>
      <c r="P125" s="57">
        <f t="shared" si="4"/>
        <v>1996.7713291075361</v>
      </c>
    </row>
    <row r="126" spans="1:16" x14ac:dyDescent="0.25">
      <c r="A126" s="18">
        <f>'Phase cost, On-truck'!A122</f>
        <v>113</v>
      </c>
      <c r="B126" s="18" t="str">
        <f>'Phase cost, On-truck'!B122</f>
        <v>Kitimat Valley Lower</v>
      </c>
      <c r="C126" s="20" t="s">
        <v>172</v>
      </c>
      <c r="D126" s="83">
        <f>'Phase cost, On-truck'!D122</f>
        <v>4350.0441715066481</v>
      </c>
      <c r="E126" s="83">
        <f>'Phase cost, On-truck'!G122</f>
        <v>2366.8702487154019</v>
      </c>
      <c r="F126" s="83">
        <f>'Phase cost, On-truck'!H122</f>
        <v>1983.1739227912472</v>
      </c>
      <c r="G126" s="47">
        <f t="shared" si="3"/>
        <v>0.45589742186557386</v>
      </c>
      <c r="H126" s="178">
        <v>2.5413125286891856E-2</v>
      </c>
      <c r="I126" s="178">
        <v>0</v>
      </c>
      <c r="J126" s="178">
        <v>0</v>
      </c>
      <c r="K126" s="178">
        <v>0</v>
      </c>
      <c r="L126" s="178">
        <v>0</v>
      </c>
      <c r="M126" s="178">
        <v>2.1785205113018739E-3</v>
      </c>
      <c r="N126" s="178">
        <v>0</v>
      </c>
      <c r="O126" s="178">
        <v>0.97240835420180705</v>
      </c>
      <c r="P126" s="57">
        <f t="shared" si="4"/>
        <v>2002.7970343327804</v>
      </c>
    </row>
    <row r="127" spans="1:16" x14ac:dyDescent="0.25">
      <c r="A127" s="18">
        <f>'Phase cost, On-truck'!A123</f>
        <v>114</v>
      </c>
      <c r="B127" s="18" t="str">
        <f>'Phase cost, On-truck'!B123</f>
        <v>Sand Lake</v>
      </c>
      <c r="C127" s="20" t="s">
        <v>172</v>
      </c>
      <c r="D127" s="83">
        <f>'Phase cost, On-truck'!D123</f>
        <v>4425.8349063132546</v>
      </c>
      <c r="E127" s="83">
        <f>'Phase cost, On-truck'!G123</f>
        <v>3568.402926694524</v>
      </c>
      <c r="F127" s="83">
        <f>'Phase cost, On-truck'!H123</f>
        <v>857.43197961873227</v>
      </c>
      <c r="G127" s="47">
        <f t="shared" si="3"/>
        <v>0.19373338539936139</v>
      </c>
      <c r="H127" s="178">
        <v>0.78304068150460893</v>
      </c>
      <c r="I127" s="178">
        <v>0.18097124787884813</v>
      </c>
      <c r="J127" s="178">
        <v>0</v>
      </c>
      <c r="K127" s="178">
        <v>1.5187603252578806E-6</v>
      </c>
      <c r="L127" s="178">
        <v>0</v>
      </c>
      <c r="M127" s="178">
        <v>3.5986551856217582E-2</v>
      </c>
      <c r="N127" s="178">
        <v>0</v>
      </c>
      <c r="O127" s="178">
        <v>0</v>
      </c>
      <c r="P127" s="57">
        <f t="shared" si="4"/>
        <v>591.30755866166965</v>
      </c>
    </row>
    <row r="128" spans="1:16" x14ac:dyDescent="0.25">
      <c r="A128" s="18">
        <f>'Phase cost, On-truck'!A124</f>
        <v>115</v>
      </c>
      <c r="B128" s="18" t="str">
        <f>'Phase cost, On-truck'!B124</f>
        <v>Hirsch Creek 4</v>
      </c>
      <c r="C128" s="20" t="s">
        <v>172</v>
      </c>
      <c r="D128" s="83">
        <f>'Phase cost, On-truck'!D124</f>
        <v>826.67832582784297</v>
      </c>
      <c r="E128" s="83">
        <f>'Phase cost, On-truck'!G124</f>
        <v>352.39442082510527</v>
      </c>
      <c r="F128" s="83">
        <f>'Phase cost, On-truck'!H124</f>
        <v>474.28390500273775</v>
      </c>
      <c r="G128" s="47">
        <f t="shared" si="3"/>
        <v>0.57372243856494687</v>
      </c>
      <c r="H128" s="178">
        <v>0</v>
      </c>
      <c r="I128" s="178">
        <v>0</v>
      </c>
      <c r="J128" s="178">
        <v>0</v>
      </c>
      <c r="K128" s="178">
        <v>0</v>
      </c>
      <c r="L128" s="178">
        <v>0</v>
      </c>
      <c r="M128" s="178">
        <v>0.31481177598575288</v>
      </c>
      <c r="N128" s="178">
        <v>0</v>
      </c>
      <c r="O128" s="178">
        <v>0.68518822401424728</v>
      </c>
      <c r="P128" s="57">
        <f t="shared" si="4"/>
        <v>1947.9863791167661</v>
      </c>
    </row>
    <row r="129" spans="1:16" x14ac:dyDescent="0.25">
      <c r="A129" s="18">
        <f>'Phase cost, On-truck'!A125</f>
        <v>116</v>
      </c>
      <c r="B129" s="18" t="str">
        <f>'Phase cost, On-truck'!B125</f>
        <v>Kitimat River 3</v>
      </c>
      <c r="C129" s="20" t="s">
        <v>172</v>
      </c>
      <c r="D129" s="83">
        <f>'Phase cost, On-truck'!D125</f>
        <v>2431.8975860154787</v>
      </c>
      <c r="E129" s="83">
        <f>'Phase cost, On-truck'!G125</f>
        <v>889.96004860382652</v>
      </c>
      <c r="F129" s="83">
        <f>'Phase cost, On-truck'!H125</f>
        <v>1541.9375374116514</v>
      </c>
      <c r="G129" s="47">
        <f t="shared" si="3"/>
        <v>0.6340470693661181</v>
      </c>
      <c r="H129" s="178">
        <v>0.35212400139066119</v>
      </c>
      <c r="I129" s="178">
        <v>0.6478759986093382</v>
      </c>
      <c r="J129" s="178">
        <v>0</v>
      </c>
      <c r="K129" s="178">
        <v>0</v>
      </c>
      <c r="L129" s="178">
        <v>0</v>
      </c>
      <c r="M129" s="178">
        <v>0</v>
      </c>
      <c r="N129" s="178">
        <v>0</v>
      </c>
      <c r="O129" s="178">
        <v>0</v>
      </c>
      <c r="P129" s="57">
        <f t="shared" si="4"/>
        <v>592.23441591665312</v>
      </c>
    </row>
    <row r="130" spans="1:16" x14ac:dyDescent="0.25">
      <c r="A130" s="18">
        <f>'Phase cost, On-truck'!A126</f>
        <v>117</v>
      </c>
      <c r="B130" s="18" t="str">
        <f>'Phase cost, On-truck'!B126</f>
        <v>Davies Creek</v>
      </c>
      <c r="C130" s="20" t="s">
        <v>172</v>
      </c>
      <c r="D130" s="83">
        <f>'Phase cost, On-truck'!D126</f>
        <v>1272.8180972588866</v>
      </c>
      <c r="E130" s="83">
        <f>'Phase cost, On-truck'!G126</f>
        <v>301.67359142863518</v>
      </c>
      <c r="F130" s="83">
        <f>'Phase cost, On-truck'!H126</f>
        <v>971.14450583025143</v>
      </c>
      <c r="G130" s="47">
        <f t="shared" si="3"/>
        <v>0.76298766329743983</v>
      </c>
      <c r="H130" s="178">
        <v>0.13326820202440337</v>
      </c>
      <c r="I130" s="178">
        <v>0.86673179797559674</v>
      </c>
      <c r="J130" s="178">
        <v>0</v>
      </c>
      <c r="K130" s="178">
        <v>0</v>
      </c>
      <c r="L130" s="178">
        <v>0</v>
      </c>
      <c r="M130" s="178">
        <v>0</v>
      </c>
      <c r="N130" s="178">
        <v>0</v>
      </c>
      <c r="O130" s="178">
        <v>0</v>
      </c>
      <c r="P130" s="57">
        <f t="shared" si="4"/>
        <v>625.56274015849783</v>
      </c>
    </row>
    <row r="131" spans="1:16" x14ac:dyDescent="0.25">
      <c r="A131" s="18">
        <f>'Phase cost, On-truck'!A127</f>
        <v>118</v>
      </c>
      <c r="B131" s="18" t="str">
        <f>'Phase cost, On-truck'!B127</f>
        <v>Hoult Creek</v>
      </c>
      <c r="C131" s="20" t="s">
        <v>172</v>
      </c>
      <c r="D131" s="83">
        <f>'Phase cost, On-truck'!D127</f>
        <v>1108.6600339568033</v>
      </c>
      <c r="E131" s="83">
        <f>'Phase cost, On-truck'!G127</f>
        <v>523.00295030898349</v>
      </c>
      <c r="F131" s="83">
        <f>'Phase cost, On-truck'!H127</f>
        <v>585.65708364782017</v>
      </c>
      <c r="G131" s="47">
        <f t="shared" si="3"/>
        <v>0.52825669340457082</v>
      </c>
      <c r="H131" s="178">
        <v>0.2631854722913271</v>
      </c>
      <c r="I131" s="178">
        <v>0.73681452770867306</v>
      </c>
      <c r="J131" s="178">
        <v>0</v>
      </c>
      <c r="K131" s="178">
        <v>0</v>
      </c>
      <c r="L131" s="178">
        <v>0</v>
      </c>
      <c r="M131" s="178">
        <v>0</v>
      </c>
      <c r="N131" s="178">
        <v>0</v>
      </c>
      <c r="O131" s="178">
        <v>0</v>
      </c>
      <c r="P131" s="57">
        <f t="shared" si="4"/>
        <v>648.17302515522147</v>
      </c>
    </row>
    <row r="132" spans="1:16" x14ac:dyDescent="0.25">
      <c r="A132" s="18">
        <f>'Phase cost, On-truck'!A128</f>
        <v>119</v>
      </c>
      <c r="B132" s="18" t="str">
        <f>'Phase cost, On-truck'!B128</f>
        <v>Hirsch Creek 3</v>
      </c>
      <c r="C132" s="20" t="s">
        <v>172</v>
      </c>
      <c r="D132" s="83">
        <f>'Phase cost, On-truck'!D128</f>
        <v>1614.0315866305191</v>
      </c>
      <c r="E132" s="83">
        <f>'Phase cost, On-truck'!G128</f>
        <v>947.18526988959081</v>
      </c>
      <c r="F132" s="83">
        <f>'Phase cost, On-truck'!H128</f>
        <v>666.84631674092714</v>
      </c>
      <c r="G132" s="47">
        <f t="shared" si="3"/>
        <v>0.41315567939599457</v>
      </c>
      <c r="H132" s="178">
        <v>0</v>
      </c>
      <c r="I132" s="178">
        <v>0</v>
      </c>
      <c r="J132" s="178">
        <v>0</v>
      </c>
      <c r="K132" s="178">
        <v>0</v>
      </c>
      <c r="L132" s="178">
        <v>0</v>
      </c>
      <c r="M132" s="178">
        <v>0.14401529947183234</v>
      </c>
      <c r="N132" s="178">
        <v>0</v>
      </c>
      <c r="O132" s="178">
        <v>0.85598470052816755</v>
      </c>
      <c r="P132" s="57">
        <f t="shared" si="4"/>
        <v>2077.7843212862804</v>
      </c>
    </row>
    <row r="133" spans="1:16" x14ac:dyDescent="0.25">
      <c r="A133" s="18">
        <f>'Phase cost, On-truck'!A129</f>
        <v>120</v>
      </c>
      <c r="B133" s="18" t="str">
        <f>'Phase cost, On-truck'!B129</f>
        <v>Hirsch Creek 1</v>
      </c>
      <c r="C133" s="20" t="s">
        <v>172</v>
      </c>
      <c r="D133" s="83">
        <f>'Phase cost, On-truck'!D129</f>
        <v>3191.7729480303851</v>
      </c>
      <c r="E133" s="83">
        <f>'Phase cost, On-truck'!G129</f>
        <v>2134.389074282275</v>
      </c>
      <c r="F133" s="83">
        <f>'Phase cost, On-truck'!H129</f>
        <v>1057.3838737481099</v>
      </c>
      <c r="G133" s="47">
        <f t="shared" si="3"/>
        <v>0.33128417683990086</v>
      </c>
      <c r="H133" s="178">
        <v>0.2010668950123809</v>
      </c>
      <c r="I133" s="178">
        <v>1.7820269937596927E-2</v>
      </c>
      <c r="J133" s="178">
        <v>0</v>
      </c>
      <c r="K133" s="178">
        <v>0</v>
      </c>
      <c r="L133" s="178">
        <v>0</v>
      </c>
      <c r="M133" s="178">
        <v>2.5658871949641015E-3</v>
      </c>
      <c r="N133" s="178">
        <v>0</v>
      </c>
      <c r="O133" s="178">
        <v>0.77854694785505862</v>
      </c>
      <c r="P133" s="57">
        <f t="shared" si="4"/>
        <v>1776.817648356513</v>
      </c>
    </row>
    <row r="134" spans="1:16" x14ac:dyDescent="0.25">
      <c r="A134" s="18">
        <f>'Phase cost, On-truck'!A130</f>
        <v>121</v>
      </c>
      <c r="B134" s="18" t="str">
        <f>'Phase cost, On-truck'!B130</f>
        <v>Jesse Lake</v>
      </c>
      <c r="C134" s="20" t="s">
        <v>172</v>
      </c>
      <c r="D134" s="83">
        <f>'Phase cost, On-truck'!D130</f>
        <v>3554.6095072758458</v>
      </c>
      <c r="E134" s="83">
        <f>'Phase cost, On-truck'!G130</f>
        <v>149.79858953817006</v>
      </c>
      <c r="F134" s="83">
        <f>'Phase cost, On-truck'!H130</f>
        <v>3404.8109177376759</v>
      </c>
      <c r="G134" s="47">
        <f t="shared" si="3"/>
        <v>0.95785793369664074</v>
      </c>
      <c r="H134" s="178">
        <v>0</v>
      </c>
      <c r="I134" s="178">
        <v>0</v>
      </c>
      <c r="J134" s="178">
        <v>0</v>
      </c>
      <c r="K134" s="178">
        <v>0</v>
      </c>
      <c r="L134" s="178">
        <v>0</v>
      </c>
      <c r="M134" s="178">
        <v>3.4117693316242261E-4</v>
      </c>
      <c r="N134" s="178">
        <v>0</v>
      </c>
      <c r="O134" s="178">
        <v>0.9996588230668374</v>
      </c>
      <c r="P134" s="57">
        <f t="shared" si="4"/>
        <v>1640.8597568112143</v>
      </c>
    </row>
    <row r="135" spans="1:16" x14ac:dyDescent="0.25">
      <c r="A135" s="18">
        <f>'Phase cost, On-truck'!A131</f>
        <v>122</v>
      </c>
      <c r="B135" s="18" t="str">
        <f>'Phase cost, On-truck'!B131</f>
        <v>Bish Creek</v>
      </c>
      <c r="C135" s="20" t="s">
        <v>172</v>
      </c>
      <c r="D135" s="83">
        <f>'Phase cost, On-truck'!D131</f>
        <v>2493.4619829961493</v>
      </c>
      <c r="E135" s="83">
        <f>'Phase cost, On-truck'!G131</f>
        <v>455.13761166078575</v>
      </c>
      <c r="F135" s="83">
        <f>'Phase cost, On-truck'!H131</f>
        <v>2038.3243713353625</v>
      </c>
      <c r="G135" s="47">
        <f t="shared" si="3"/>
        <v>0.81746759534954183</v>
      </c>
      <c r="H135" s="178">
        <v>0</v>
      </c>
      <c r="I135" s="178">
        <v>0</v>
      </c>
      <c r="J135" s="178">
        <v>0</v>
      </c>
      <c r="K135" s="178">
        <v>0</v>
      </c>
      <c r="L135" s="178">
        <v>0</v>
      </c>
      <c r="M135" s="178">
        <v>0</v>
      </c>
      <c r="N135" s="178">
        <v>0</v>
      </c>
      <c r="O135" s="178">
        <v>1</v>
      </c>
      <c r="P135" s="57">
        <f t="shared" si="4"/>
        <v>1753.6647871366431</v>
      </c>
    </row>
    <row r="136" spans="1:16" x14ac:dyDescent="0.25">
      <c r="A136" s="18">
        <f>'Phase cost, On-truck'!A132</f>
        <v>123</v>
      </c>
      <c r="B136" s="18" t="str">
        <f>'Phase cost, On-truck'!B132</f>
        <v>Douglas Channel West</v>
      </c>
      <c r="C136" s="20" t="s">
        <v>172</v>
      </c>
      <c r="D136" s="83">
        <f>'Phase cost, On-truck'!D132</f>
        <v>1394.7894844157815</v>
      </c>
      <c r="E136" s="83">
        <f>'Phase cost, On-truck'!G132</f>
        <v>527.00158736801347</v>
      </c>
      <c r="F136" s="83">
        <f>'Phase cost, On-truck'!H132</f>
        <v>867.78789704776739</v>
      </c>
      <c r="G136" s="47">
        <f t="shared" si="3"/>
        <v>0.62216406615027442</v>
      </c>
      <c r="H136" s="178">
        <v>0</v>
      </c>
      <c r="I136" s="178">
        <v>0</v>
      </c>
      <c r="J136" s="178">
        <v>0</v>
      </c>
      <c r="K136" s="178">
        <v>0</v>
      </c>
      <c r="L136" s="178">
        <v>0</v>
      </c>
      <c r="M136" s="178">
        <v>0</v>
      </c>
      <c r="N136" s="178">
        <v>0</v>
      </c>
      <c r="O136" s="178">
        <v>1</v>
      </c>
      <c r="P136" s="57">
        <f t="shared" si="4"/>
        <v>1910.5911728482545</v>
      </c>
    </row>
    <row r="137" spans="1:16" x14ac:dyDescent="0.25">
      <c r="A137" s="18">
        <f>'Phase cost, On-truck'!A133</f>
        <v>124</v>
      </c>
      <c r="B137" s="18" t="str">
        <f>'Phase cost, On-truck'!B133</f>
        <v>Douglas Channel East</v>
      </c>
      <c r="C137" s="20" t="s">
        <v>172</v>
      </c>
      <c r="D137" s="83">
        <f>'Phase cost, On-truck'!D133</f>
        <v>4215.1302074808509</v>
      </c>
      <c r="E137" s="83">
        <f>'Phase cost, On-truck'!G133</f>
        <v>71.052464473044665</v>
      </c>
      <c r="F137" s="83">
        <f>'Phase cost, On-truck'!H133</f>
        <v>4144.0777430078051</v>
      </c>
      <c r="G137" s="47">
        <f t="shared" si="3"/>
        <v>0.98314347102565314</v>
      </c>
      <c r="H137" s="178">
        <v>0</v>
      </c>
      <c r="I137" s="178">
        <v>0</v>
      </c>
      <c r="J137" s="178">
        <v>0</v>
      </c>
      <c r="K137" s="178">
        <v>0</v>
      </c>
      <c r="L137" s="178">
        <v>0</v>
      </c>
      <c r="M137" s="178">
        <v>9.0005299009340706E-2</v>
      </c>
      <c r="N137" s="178">
        <v>0</v>
      </c>
      <c r="O137" s="178">
        <v>0.90999470099065949</v>
      </c>
      <c r="P137" s="57">
        <f t="shared" si="4"/>
        <v>1620.1811654809894</v>
      </c>
    </row>
    <row r="138" spans="1:16" x14ac:dyDescent="0.25">
      <c r="A138" s="18">
        <f>'Phase cost, On-truck'!A134</f>
        <v>125</v>
      </c>
      <c r="B138" s="18" t="str">
        <f>'Phase cost, On-truck'!B134</f>
        <v>Hirsch Creek 2</v>
      </c>
      <c r="C138" s="20" t="s">
        <v>172</v>
      </c>
      <c r="D138" s="83">
        <f>'Phase cost, On-truck'!D134</f>
        <v>1190.1043336079733</v>
      </c>
      <c r="E138" s="83">
        <f>'Phase cost, On-truck'!G134</f>
        <v>667.66768667914175</v>
      </c>
      <c r="F138" s="83">
        <f>'Phase cost, On-truck'!H134</f>
        <v>522.43664692883158</v>
      </c>
      <c r="G138" s="47">
        <f t="shared" si="3"/>
        <v>0.43898390433130291</v>
      </c>
      <c r="H138" s="178">
        <v>0</v>
      </c>
      <c r="I138" s="178">
        <v>0</v>
      </c>
      <c r="J138" s="178">
        <v>0</v>
      </c>
      <c r="K138" s="178">
        <v>0</v>
      </c>
      <c r="L138" s="178">
        <v>0</v>
      </c>
      <c r="M138" s="178">
        <v>1.6138599282612472E-2</v>
      </c>
      <c r="N138" s="178">
        <v>0</v>
      </c>
      <c r="O138" s="178">
        <v>0.98386140071738759</v>
      </c>
      <c r="P138" s="57">
        <f t="shared" si="4"/>
        <v>2057.69377044475</v>
      </c>
    </row>
    <row r="139" spans="1:16" x14ac:dyDescent="0.25">
      <c r="A139" s="18">
        <f>'Phase cost, On-truck'!A135</f>
        <v>126</v>
      </c>
      <c r="B139" s="18" t="str">
        <f>'Phase cost, On-truck'!B135</f>
        <v>Kitimat River 4</v>
      </c>
      <c r="C139" s="20" t="s">
        <v>172</v>
      </c>
      <c r="D139" s="83">
        <f>'Phase cost, On-truck'!D135</f>
        <v>442.62983544098228</v>
      </c>
      <c r="E139" s="83">
        <f>'Phase cost, On-truck'!G135</f>
        <v>158.89997838776301</v>
      </c>
      <c r="F139" s="83">
        <f>'Phase cost, On-truck'!H135</f>
        <v>283.72985705321935</v>
      </c>
      <c r="G139" s="47">
        <f t="shared" si="3"/>
        <v>0.64100933632398638</v>
      </c>
      <c r="H139" s="178">
        <v>0</v>
      </c>
      <c r="I139" s="178">
        <v>1</v>
      </c>
      <c r="J139" s="178">
        <v>0</v>
      </c>
      <c r="K139" s="178">
        <v>0</v>
      </c>
      <c r="L139" s="178">
        <v>0</v>
      </c>
      <c r="M139" s="178">
        <v>0</v>
      </c>
      <c r="N139" s="178">
        <v>0</v>
      </c>
      <c r="O139" s="178">
        <v>0</v>
      </c>
      <c r="P139" s="57">
        <f t="shared" si="4"/>
        <v>701.79972244361397</v>
      </c>
    </row>
    <row r="140" spans="1:16" x14ac:dyDescent="0.25">
      <c r="A140" s="18">
        <f>'Phase cost, On-truck'!A136</f>
        <v>127</v>
      </c>
      <c r="B140" s="18" t="str">
        <f>'Phase cost, On-truck'!B136</f>
        <v>Kitseguecla River Upper</v>
      </c>
      <c r="C140" s="20" t="s">
        <v>173</v>
      </c>
      <c r="D140" s="83">
        <f>'Phase cost, On-truck'!D136</f>
        <v>4261.673929337273</v>
      </c>
      <c r="E140" s="83">
        <f>'Phase cost, On-truck'!G136</f>
        <v>2485.9616766254508</v>
      </c>
      <c r="F140" s="83">
        <f>'Phase cost, On-truck'!H136</f>
        <v>1775.7122527118199</v>
      </c>
      <c r="G140" s="47">
        <f t="shared" si="3"/>
        <v>0.41667013529304869</v>
      </c>
      <c r="H140" s="178">
        <v>0</v>
      </c>
      <c r="I140" s="178">
        <v>4.1235212914019371E-3</v>
      </c>
      <c r="J140" s="178">
        <v>0</v>
      </c>
      <c r="K140" s="178">
        <v>0.8649845539677935</v>
      </c>
      <c r="L140" s="178">
        <v>0</v>
      </c>
      <c r="M140" s="178">
        <v>0</v>
      </c>
      <c r="N140" s="178">
        <v>0.13089192438526009</v>
      </c>
      <c r="O140" s="178">
        <v>3.5554413340009539E-10</v>
      </c>
      <c r="P140" s="57">
        <f t="shared" si="4"/>
        <v>728.38162160077252</v>
      </c>
    </row>
    <row r="141" spans="1:16" x14ac:dyDescent="0.25">
      <c r="A141" s="18">
        <f>'Phase cost, On-truck'!A137</f>
        <v>128</v>
      </c>
      <c r="B141" s="18" t="str">
        <f>'Phase cost, On-truck'!B137</f>
        <v>Kitsuns Creek South</v>
      </c>
      <c r="C141" s="20" t="s">
        <v>173</v>
      </c>
      <c r="D141" s="83">
        <f>'Phase cost, On-truck'!D137</f>
        <v>1570.1867780624009</v>
      </c>
      <c r="E141" s="83">
        <f>'Phase cost, On-truck'!G137</f>
        <v>215.23078238814429</v>
      </c>
      <c r="F141" s="83">
        <f>'Phase cost, On-truck'!H137</f>
        <v>1354.9559956742564</v>
      </c>
      <c r="G141" s="47">
        <f t="shared" si="3"/>
        <v>0.86292663688472926</v>
      </c>
      <c r="H141" s="178">
        <v>0</v>
      </c>
      <c r="I141" s="178">
        <v>0.84769060371623495</v>
      </c>
      <c r="J141" s="178">
        <v>0</v>
      </c>
      <c r="K141" s="178">
        <v>2.9504039853216701E-3</v>
      </c>
      <c r="L141" s="178">
        <v>0</v>
      </c>
      <c r="M141" s="178">
        <v>0</v>
      </c>
      <c r="N141" s="178">
        <v>0.14935894746250683</v>
      </c>
      <c r="O141" s="178">
        <v>4.4835936329290753E-8</v>
      </c>
      <c r="P141" s="57">
        <f t="shared" si="4"/>
        <v>714.58880874338161</v>
      </c>
    </row>
    <row r="142" spans="1:16" x14ac:dyDescent="0.25">
      <c r="A142" s="18">
        <f>'Phase cost, On-truck'!A138</f>
        <v>129</v>
      </c>
      <c r="B142" s="18" t="str">
        <f>'Phase cost, On-truck'!B138</f>
        <v>Lakelse River West</v>
      </c>
      <c r="C142" s="20" t="s">
        <v>172</v>
      </c>
      <c r="D142" s="83">
        <f>'Phase cost, On-truck'!D138</f>
        <v>1908.1631609422004</v>
      </c>
      <c r="E142" s="83">
        <f>'Phase cost, On-truck'!G138</f>
        <v>1188.780458046873</v>
      </c>
      <c r="F142" s="83">
        <f>'Phase cost, On-truck'!H138</f>
        <v>719.38270289532738</v>
      </c>
      <c r="G142" s="47">
        <f t="shared" si="3"/>
        <v>0.37700272053261696</v>
      </c>
      <c r="H142" s="178">
        <v>0.7262153828773853</v>
      </c>
      <c r="I142" s="178">
        <v>0.19368905840251877</v>
      </c>
      <c r="J142" s="178">
        <v>0</v>
      </c>
      <c r="K142" s="178">
        <v>0</v>
      </c>
      <c r="L142" s="178">
        <v>0</v>
      </c>
      <c r="M142" s="178">
        <v>8.0095558720095855E-2</v>
      </c>
      <c r="N142" s="178">
        <v>0</v>
      </c>
      <c r="O142" s="178">
        <v>0</v>
      </c>
      <c r="P142" s="57">
        <f t="shared" si="4"/>
        <v>630.97589822044722</v>
      </c>
    </row>
    <row r="143" spans="1:16" x14ac:dyDescent="0.25">
      <c r="A143" s="18">
        <f>'Phase cost, On-truck'!A139</f>
        <v>130</v>
      </c>
      <c r="B143" s="18" t="str">
        <f>'Phase cost, On-truck'!B139</f>
        <v>Lakelse River East</v>
      </c>
      <c r="C143" s="20" t="s">
        <v>172</v>
      </c>
      <c r="D143" s="83">
        <f>'Phase cost, On-truck'!D139</f>
        <v>3125.288773050625</v>
      </c>
      <c r="E143" s="83">
        <f>'Phase cost, On-truck'!G139</f>
        <v>2139.7296134576018</v>
      </c>
      <c r="F143" s="83">
        <f>'Phase cost, On-truck'!H139</f>
        <v>985.55915959302297</v>
      </c>
      <c r="G143" s="47">
        <f t="shared" ref="G143" si="5">F143/D143</f>
        <v>0.31534979042304911</v>
      </c>
      <c r="H143" s="178">
        <v>1</v>
      </c>
      <c r="I143" s="178">
        <v>0</v>
      </c>
      <c r="J143" s="178">
        <v>0</v>
      </c>
      <c r="K143" s="178">
        <v>0</v>
      </c>
      <c r="L143" s="178">
        <v>0</v>
      </c>
      <c r="M143" s="178">
        <v>0</v>
      </c>
      <c r="N143" s="178">
        <v>0</v>
      </c>
      <c r="O143" s="178">
        <v>0</v>
      </c>
      <c r="P143" s="57">
        <f t="shared" ref="P143:P144" si="6">H143*($G143*H$12+(1-$G143)*H$13)+I143*($G143*I$12+(1-$G143)*I$13)+J143*($G143*J$12+(1-$G143)*J$13)+K143*($G143*K$12+(1-$G143)*K$13)+L143*($G143*L$12+(1-$G143)*L$13)+M143*($G143*M$12+(1-$G143)*M$13)+N143*($G143*N$12+(1-$G143)*N$13)+O143*($G143*O$12+(1-$G143)*O$13)</f>
        <v>438.94030926583144</v>
      </c>
    </row>
    <row r="144" spans="1:16" x14ac:dyDescent="0.25">
      <c r="A144" s="18"/>
      <c r="B144" s="19"/>
      <c r="C144" s="20"/>
      <c r="D144" s="41">
        <f>SUM(D16:D143)</f>
        <v>509041.17142407229</v>
      </c>
      <c r="E144" s="55"/>
      <c r="F144" s="55"/>
      <c r="G144" s="54"/>
      <c r="H144" s="56"/>
      <c r="I144" s="56"/>
      <c r="J144" s="56"/>
      <c r="K144" s="56"/>
      <c r="L144" s="56"/>
      <c r="M144" s="56"/>
      <c r="N144" s="56"/>
      <c r="O144" s="56"/>
      <c r="P144" s="57">
        <f t="shared" si="6"/>
        <v>0</v>
      </c>
    </row>
  </sheetData>
  <sheetProtection algorithmName="SHA-512" hashValue="VkfHMNprqXkh/kDPzya7cJ/Gbg50IXKMH3zN9q6eb9eqgre1glEqYngP8t9urncmP/qKOk7MMYZe1g8Cr3XtBg==" saltValue="ktpwXhDIrFJkd6qmlebBI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Summary1</vt:lpstr>
      <vt:lpstr>Summary2</vt:lpstr>
      <vt:lpstr>Phase cost, On-truck</vt:lpstr>
      <vt:lpstr>Hauling</vt:lpstr>
      <vt:lpstr>Development</vt:lpstr>
      <vt:lpstr>Silviculture</vt:lpstr>
      <vt:lpstr>'Phase cost, On-truck'!Print_Area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dc:creator>
  <cp:lastModifiedBy>chera</cp:lastModifiedBy>
  <cp:lastPrinted>2019-05-23T14:41:45Z</cp:lastPrinted>
  <dcterms:created xsi:type="dcterms:W3CDTF">2015-04-14T16:50:07Z</dcterms:created>
  <dcterms:modified xsi:type="dcterms:W3CDTF">2020-02-11T22:59:55Z</dcterms:modified>
</cp:coreProperties>
</file>